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AA (Junio 2020)" sheetId="1" r:id="rId1"/>
    <sheet name="Hoja1" sheetId="2" r:id="rId2"/>
    <sheet name="Infobase"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'PAA (Junio 2020)'!$A$10:$BE$139</definedName>
    <definedName name="_ftn1" localSheetId="0">'PAA (Junio 2020)'!$Q$98</definedName>
    <definedName name="_ftnref1" localSheetId="0">'PAA (Junio 2020)'!$Q$95</definedName>
    <definedName name="_xlfn.IFERROR" hidden="1">#NAME?</definedName>
    <definedName name="_xlnm.Print_Area" localSheetId="0">'PAA (Junio 2020)'!$A$10:$M$39</definedName>
    <definedName name="C_GASTO">'[1]InfoBase'!$A$193:$C$202</definedName>
    <definedName name="ESTADO">'[2]InfBase'!$A$54:$A$60</definedName>
    <definedName name="t_gasto">'[2]InfBase'!$A$35:$A$38</definedName>
    <definedName name="t_solicitud">'[2]InfBase'!$A$44:$A$49</definedName>
    <definedName name="_xlnm.Print_Titles" localSheetId="0">'PAA (Junio 2020)'!$10:$10</definedName>
  </definedNames>
  <calcPr calcMode="manual" fullCalcOnLoad="1"/>
</workbook>
</file>

<file path=xl/sharedStrings.xml><?xml version="1.0" encoding="utf-8"?>
<sst xmlns="http://schemas.openxmlformats.org/spreadsheetml/2006/main" count="3102" uniqueCount="709">
  <si>
    <t xml:space="preserve">PROCESO GESTIÓN CONTRACTUAL </t>
  </si>
  <si>
    <t>Formato Plan Anual de Adquisiciones</t>
  </si>
  <si>
    <t>Tipo de Gasto</t>
  </si>
  <si>
    <t>Modalidad de Selección</t>
  </si>
  <si>
    <t>Fuente de Recursos</t>
  </si>
  <si>
    <t>Valor Estimado Vigencia</t>
  </si>
  <si>
    <t>Componente de Gasto</t>
  </si>
  <si>
    <t>Concepto de Gasto</t>
  </si>
  <si>
    <t>x</t>
  </si>
  <si>
    <t>ACCIÓN</t>
  </si>
  <si>
    <t>NOMBRE</t>
  </si>
  <si>
    <t>CARGO</t>
  </si>
  <si>
    <t>DEPENDENCIA</t>
  </si>
  <si>
    <t>FIRMA</t>
  </si>
  <si>
    <t>FECHA</t>
  </si>
  <si>
    <t>Elaboró:</t>
  </si>
  <si>
    <t>Revisó:</t>
  </si>
  <si>
    <t>Aprobó:</t>
  </si>
  <si>
    <t>Rubro 
(Indique código y descripción)</t>
  </si>
  <si>
    <t>Tipo de Solicitud</t>
  </si>
  <si>
    <t>Fecha Estimada de 
Suscripción del Contrato</t>
  </si>
  <si>
    <t>Duración Estimada del Contrato
(Meses/días)</t>
  </si>
  <si>
    <t>Valor Total 
Estimado</t>
  </si>
  <si>
    <t xml:space="preserve">Componente  </t>
  </si>
  <si>
    <t>Meta</t>
  </si>
  <si>
    <t>Responsable del Proceso</t>
  </si>
  <si>
    <t>¿Se requieren vigencias futuras?</t>
  </si>
  <si>
    <t>Estado de solicitud de vigencias futuras</t>
  </si>
  <si>
    <t>Fecha Estimada de Inicio de Estudios Previos</t>
  </si>
  <si>
    <t>1.  INFORMACIÓN CONTRACTUAL</t>
  </si>
  <si>
    <t>2. REVISIÓN, APROBACIÓN Y RECEPCIÓN</t>
  </si>
  <si>
    <t>Línea</t>
  </si>
  <si>
    <t>Código UNSPSC</t>
  </si>
  <si>
    <t>Actividad
(Diligenciar en caso de Proyectos)</t>
  </si>
  <si>
    <t>Objetivo Estratégico</t>
  </si>
  <si>
    <t>Proceso</t>
  </si>
  <si>
    <t>OTROS DISTRITO</t>
  </si>
  <si>
    <t>RECURSOS PROPIOS</t>
  </si>
  <si>
    <t>RECURSOS DISTRITO</t>
  </si>
  <si>
    <t>BANCO MUNDIAL</t>
  </si>
  <si>
    <t>RECURSOS ADMINISTRADOS</t>
  </si>
  <si>
    <t>TIPO_CONTRATO</t>
  </si>
  <si>
    <t>PRINCIPAL</t>
  </si>
  <si>
    <t>MODIFICACION</t>
  </si>
  <si>
    <t>CLASE_CONTRATO</t>
  </si>
  <si>
    <t>ADICION</t>
  </si>
  <si>
    <t>PRORROGA</t>
  </si>
  <si>
    <t>ADICION/PRORROGA</t>
  </si>
  <si>
    <t>PROCESO_SELECCION</t>
  </si>
  <si>
    <t>SELECCION ABREVIADA MENOR</t>
  </si>
  <si>
    <t>SELECCION ABREVIADA</t>
  </si>
  <si>
    <t>NO APLICA</t>
  </si>
  <si>
    <t>MINIMA CUANTIA</t>
  </si>
  <si>
    <t>LICITACION PUBLICA</t>
  </si>
  <si>
    <t>CONTRATACION DIRECTA</t>
  </si>
  <si>
    <t>CONCURSO DE MERITOS</t>
  </si>
  <si>
    <t>PROCESO</t>
  </si>
  <si>
    <t>ATENCION_CIUDADANO</t>
  </si>
  <si>
    <t>CONTROL_SEGUIMIENTO</t>
  </si>
  <si>
    <t>GERENCIA_ESTRATEGICA</t>
  </si>
  <si>
    <t>GESTION_CAPITAL_HUMANO</t>
  </si>
  <si>
    <t>GESTION_COMUNICACION</t>
  </si>
  <si>
    <t>GESTION_CONOCIMIENTO</t>
  </si>
  <si>
    <t>GESTION_CONTRACTUAL</t>
  </si>
  <si>
    <t>GESTION_DOCUMENTAL</t>
  </si>
  <si>
    <t>GESTION_FINANCIERA</t>
  </si>
  <si>
    <t>GESTION_JURIDICA</t>
  </si>
  <si>
    <t>GESTION_RECURSOS_FISICOS</t>
  </si>
  <si>
    <t>GESTION_TALENTO_HUMANO</t>
  </si>
  <si>
    <t>GESTION_TICS</t>
  </si>
  <si>
    <t>ORGANIZACION_TRABAJO</t>
  </si>
  <si>
    <t>OTRO_PROCESO</t>
  </si>
  <si>
    <t>SISTEMAS_GESTION</t>
  </si>
  <si>
    <t>TODOS_PROCESOS</t>
  </si>
  <si>
    <t>TIPO_GASTO</t>
  </si>
  <si>
    <t>FUNCIONAMIENTO</t>
  </si>
  <si>
    <t>INVERSION</t>
  </si>
  <si>
    <t>NO_APLICA</t>
  </si>
  <si>
    <t>SELECCION ABREVIADA SUBASTA INVERSA</t>
  </si>
  <si>
    <t>SELECCION ABREVIADA ACEURDO MARCO DE PRECIOS</t>
  </si>
  <si>
    <t>TIPO_DEFINICION_GASTO</t>
  </si>
  <si>
    <t>Dotación</t>
  </si>
  <si>
    <t>Recurso Humano</t>
  </si>
  <si>
    <t>Infraestructura</t>
  </si>
  <si>
    <t>Administración Institucional</t>
  </si>
  <si>
    <t>Subsidios Operaciones Financieras</t>
  </si>
  <si>
    <t>No Aplica</t>
  </si>
  <si>
    <t>DEPENDENCIAS</t>
  </si>
  <si>
    <t>Seleccione Dependencia</t>
  </si>
  <si>
    <t>DASCD</t>
  </si>
  <si>
    <t>DIRECCIÓN</t>
  </si>
  <si>
    <t>OFICINA ASESORA DE PLANEACIÓN</t>
  </si>
  <si>
    <t>SUBDIRECCIÓN DE GESTIÓN CORPORATIVA Y CONTROL DISCIPLINARIO</t>
  </si>
  <si>
    <t>SUBDIRECCIÓN JURÍDICA</t>
  </si>
  <si>
    <t>SUBDIRECCIÓN TÉCNICA</t>
  </si>
  <si>
    <t>CONTROL INTERNO</t>
  </si>
  <si>
    <t>PROCESOS</t>
  </si>
  <si>
    <t>Seleccione Proceso</t>
  </si>
  <si>
    <t>GERENCIA ESTRATÉGICA</t>
  </si>
  <si>
    <t>SISTEMAS DE GESTIÓN</t>
  </si>
  <si>
    <t>GESTIÓN DEL CONOCIMIENTO</t>
  </si>
  <si>
    <t>GESTIÓN DE LA COMUNICACIÓN</t>
  </si>
  <si>
    <t>ATENCIÓN AL CIUDADANO</t>
  </si>
  <si>
    <t>ORGANIZACIÓN DEL TRABAJO</t>
  </si>
  <si>
    <t>GESTIÓN Y DESARROLLO DEL CAPITAL HUMANO</t>
  </si>
  <si>
    <t>GESTIÓN DEL TALENTO HUMANO</t>
  </si>
  <si>
    <t>GESTIÓN DE RECURSOS FÍSICOS Y AMBIENTALES</t>
  </si>
  <si>
    <t>GESTIÓN DOCUMENTAL</t>
  </si>
  <si>
    <t>GESTIÓN DE LAS TIC'S</t>
  </si>
  <si>
    <t>GESTIÓN FINANCIERA</t>
  </si>
  <si>
    <t>GESTIÓN JURÍDICA</t>
  </si>
  <si>
    <t>GESTIÓN CONTRACTUAL</t>
  </si>
  <si>
    <t>CONTROL Y SEGUIMEINTO</t>
  </si>
  <si>
    <t>TODOS LOS PROCESOS</t>
  </si>
  <si>
    <t>OTRO PROCESO</t>
  </si>
  <si>
    <t>TIPO DE GASTO</t>
  </si>
  <si>
    <t>Seleccione Tipo de Gasto</t>
  </si>
  <si>
    <t>INVERSIÓN</t>
  </si>
  <si>
    <t>TIPO DE SOLICITUD</t>
  </si>
  <si>
    <t>Selección el Tipo de Solicitud</t>
  </si>
  <si>
    <t>NUEVO</t>
  </si>
  <si>
    <t>ADICIÓN</t>
  </si>
  <si>
    <t>PRÓRROGA</t>
  </si>
  <si>
    <t>ADICIÓN Y PRÓRROGA</t>
  </si>
  <si>
    <t>MODIFICACIÓN</t>
  </si>
  <si>
    <t xml:space="preserve">Rubro </t>
  </si>
  <si>
    <t>3-1-1-02-03-01-0000-00 Honorarios Entidad</t>
  </si>
  <si>
    <t>3-1-1-02-04-00-0000-00  Remuneración Servicios Técnicos</t>
  </si>
  <si>
    <t>3-1-2-01-02-00-0000-00 Gastos de Computador</t>
  </si>
  <si>
    <t>3-1-2-01-03 Combustibles, Lubricantes y Llantas</t>
  </si>
  <si>
    <t>3-1-2-01-04-00-000 Materiales y Suministros</t>
  </si>
  <si>
    <t>3-1-2-02-03 Gastos de Transporte y Comunicaciones</t>
  </si>
  <si>
    <t>3-1-2-02-04 Impresos y Publicaciones</t>
  </si>
  <si>
    <t>3-1-2-02-05-01-0000 Mantenimiento Entidad</t>
  </si>
  <si>
    <t>3-1-2-02-06-01 Seguros Entidad</t>
  </si>
  <si>
    <t>3-1-2-02-08-04-0000-00 Teléfono</t>
  </si>
  <si>
    <t>3-1-2-02-10 Bienestar e incentivos</t>
  </si>
  <si>
    <t>3-1-2-02-12-00-0000 Salud Ocupacional</t>
  </si>
  <si>
    <t>3-3-1-15-07-42-1182-185 "A la vanguardia de la capacidad institucional"</t>
  </si>
  <si>
    <t>3-3-1-15-07-43-1179 - 189 "Un servicio civil que deja huella"</t>
  </si>
  <si>
    <t>Descripción Objeto</t>
  </si>
  <si>
    <t>Versión: 6.0</t>
  </si>
  <si>
    <t>Prestar servicios de apoyo al proceso de gestión documental y organización del archivo del DASCD</t>
  </si>
  <si>
    <t>Prestar servicios profesionales para apoyar el proceso de gestión documental del DASCD</t>
  </si>
  <si>
    <t>Realizar la auditoría de seguimiento a la certificacion en Normas ISO 9001:2015</t>
  </si>
  <si>
    <t>Prestar servicios profesionales especializados para realizar la auditoría de Evaluación de controles a Gestión de TICS y de Seguridad de la Información, dentro de los rol de Evaluación y seguimiento, acorde con la normatividad vigente.</t>
  </si>
  <si>
    <t>Prestar servicios profesionales para apoyar la actualización e implementación del plan institucional de gestión ambiental PIGA del DASCD.</t>
  </si>
  <si>
    <t>SGC</t>
  </si>
  <si>
    <t>META1. ACCIONES PARA LA CULTURA ORGANIZACIONAL</t>
  </si>
  <si>
    <t>9. Lograr un alto reconocimiento del servidor público Distrital y del DASCD en Bogotá y el País.</t>
  </si>
  <si>
    <t>META2. DIRECCIONAMIENTO INSTITUCIONAL</t>
  </si>
  <si>
    <t>2. Desarrollar una gestión por procesos funcional y competente</t>
  </si>
  <si>
    <t>03- Recurso Humano</t>
  </si>
  <si>
    <t>04- Gastos de personal operativo</t>
  </si>
  <si>
    <t>0001- Personal contrato para apoyar las actividades propias de los proyectos de inversión de la entidad</t>
  </si>
  <si>
    <t>Desarrollar publicaciones y piezas comunicativas encaminadas a fortalecer la cultura organizacional - Insumos Plan de Medios</t>
  </si>
  <si>
    <t>Actualización de la información oficial de la entidad en los medios de comunicación requeridos para tal fin</t>
  </si>
  <si>
    <t>Adelantar las gestiones necesarias para la intervención y fortalecimiento del proceso de gestión documental</t>
  </si>
  <si>
    <t>1. Contar con Talento Humano comprometido, competente, motivado</t>
  </si>
  <si>
    <t>02- Dotación</t>
  </si>
  <si>
    <t>03-  Adquisición de equipos, materiales, suministros y servicios administrativos</t>
  </si>
  <si>
    <t>0120- Adquisición de elementos para el archivo de la entidad</t>
  </si>
  <si>
    <t>Apoyar la gestión de los procesos de la entidad mediante la realización de acciones de planeación, ejecución, verificación, seguimiento, análisis y generación de informes.</t>
  </si>
  <si>
    <t>Apoyar la implementación del MIPG al interior de la entidad</t>
  </si>
  <si>
    <t xml:space="preserve">Certificación Sistema Gestión de Calidad </t>
  </si>
  <si>
    <t xml:space="preserve">Apoyar el proceso de Control y seguimiento en la ejecución del Plan Anual de Auditorías, para la planeación y ejecución de las mismas, así como la elaboración y presentación de informes de ley y seguimientos, según asignación del jefe la Oficina de Control Interno como tercera línea de defensa. </t>
  </si>
  <si>
    <t>Apoyar el proceso de Control y seguimiento en la planeación y ejecución de una auditoria de evaluación de controles y seguimiento a las recomendaciones realizadas en las auditorías anteriores al proceso TICS y de seguridad de la información.</t>
  </si>
  <si>
    <t>META3. FORTALECIMIENTO SISTEMAS DE INFORMACIÓN</t>
  </si>
  <si>
    <t>Adquirir software y hardware para optimizar la funcionalidad y la seguridad de redes y aplicativos</t>
  </si>
  <si>
    <t xml:space="preserve">Apoyar la gestión de los procesos de la entidad mediante la realización de acciones de planeación, ejecución, verificación, seguimiento, análisis y generación de informes </t>
  </si>
  <si>
    <t>3. Potencializar el uso TIC'S para el procesamiento de información de los servidores públicos</t>
  </si>
  <si>
    <t>02 - DOTACIÓN</t>
  </si>
  <si>
    <t>02 - Materiales de equipos, materiales, suministros y servicios propios del sector</t>
  </si>
  <si>
    <t>0112 - Adquisición de Hardware y/o software</t>
  </si>
  <si>
    <t>01- Adquisición y/o producción de equipos, materiales, suministros y servicios propios del sector</t>
  </si>
  <si>
    <t>Adelantar las acciones requeridas para fortalecer la Cultura Organizacional del DASCD</t>
  </si>
  <si>
    <t>Apoyar la actualización documental del SIG (Estratégica y de Control, de Apoyo y Misionales) en gestión de calidad, procedimientos y control mejoramiento SIG</t>
  </si>
  <si>
    <t>Modernizar el 100 % d los procesos de la entidad a través del mejoramiento continuo de los productos y servicios, la actualización documental, gestión del riesgo y el desarrollo de estrategias de Trasnparencia, Anticcorrupción y RC.</t>
  </si>
  <si>
    <t>Beneficiar al 100 % de los funcionarios de la entidad con acciones que propicien el mejoramiento del ambiente de trabajo y favorezcan el clima laboral.</t>
  </si>
  <si>
    <t>Mejorar el 100 % de los sistemas de información, los recursos tecnológicos y los desarrollos que modernicen la gestión de la entidad.</t>
  </si>
  <si>
    <t>Prestar servicios profesionales para apoyar la implementación de MIPG y su articulacion con el sistema integrado en cumplimiento del Decreto Distrital 591 de 2018</t>
  </si>
  <si>
    <t>80101507
81111803</t>
  </si>
  <si>
    <t>47130000-76111500</t>
  </si>
  <si>
    <t>ENERO</t>
  </si>
  <si>
    <t>11 MESES</t>
  </si>
  <si>
    <t>N/A</t>
  </si>
  <si>
    <t>47130000-76111501</t>
  </si>
  <si>
    <t>MARZO</t>
  </si>
  <si>
    <t>ABRIL</t>
  </si>
  <si>
    <t>9 MESES</t>
  </si>
  <si>
    <t>3-1-2-02-01-02-0003-000</t>
  </si>
  <si>
    <t>Suministrar Gasolina motor corriente requerida para el funcionamiento del parque automotor del DASCD.</t>
  </si>
  <si>
    <t>12 MESES</t>
  </si>
  <si>
    <t>3-1-2-02-02-01-0006-001</t>
  </si>
  <si>
    <t>MAYO</t>
  </si>
  <si>
    <t>6 MESES</t>
  </si>
  <si>
    <t>3-1-2-02-02-03-0005-001</t>
  </si>
  <si>
    <t>3-1-2-02-02-03-0006-004</t>
  </si>
  <si>
    <t>3-1-2-02-02-03-0006-012</t>
  </si>
  <si>
    <t>FEBRERO</t>
  </si>
  <si>
    <t>84131501
84131607
84131503</t>
  </si>
  <si>
    <t>No</t>
  </si>
  <si>
    <r>
      <t>Código:</t>
    </r>
    <r>
      <rPr>
        <sz val="10"/>
        <color indexed="8"/>
        <rFont val="Arial"/>
        <family val="2"/>
      </rPr>
      <t xml:space="preserve"> A-CON-FM-026</t>
    </r>
  </si>
  <si>
    <r>
      <t xml:space="preserve">Vigencia desde: 
</t>
    </r>
    <r>
      <rPr>
        <sz val="10"/>
        <color indexed="8"/>
        <rFont val="Arial"/>
        <family val="2"/>
      </rPr>
      <t>Abril  de 2019</t>
    </r>
  </si>
  <si>
    <t>NA</t>
  </si>
  <si>
    <t>3-1-2-02-02-03-0003-013 Otros servicios profesionales y técnicos n.c.p.</t>
  </si>
  <si>
    <t>1. Contar con Talento Humano comprometido, competente y motivado</t>
  </si>
  <si>
    <t>2. Desarrollar una gestion por Procesos funcional y competente</t>
  </si>
  <si>
    <t>BIENESTAR_DESARROLLO</t>
  </si>
  <si>
    <t>3-1-2-02-10 Bienestar e incentivos
3-1-2-02-12-00-0000 Salud Ocupacional
3-1-2-02-12-09-01 Capacitación interna</t>
  </si>
  <si>
    <t>80111500
85101600
85111500
85111600
85121700
85121800
85122200
85151600
86101600
86101700
86111600
86132000
90101500
90101600
90111600
90141700
90151700
93131700
93141500
93141700</t>
  </si>
  <si>
    <t>Prestar los servicios logísticos, operativos e integrales necesarios para la ejecución de actividades de bienestar e incentivos, capacitación y seguridad y salud en el trabajo dirigidas a los servidores públicos del DASCD y sus familias</t>
  </si>
  <si>
    <t>3-1-2-02-02-03-0005-003
3-1-2-02-02-03-0007-002</t>
  </si>
  <si>
    <t>3-1-2-02-02-02-0001-007
3-1-2-02-02-02-0001-008
3-1-2-02-02-02-0001-009
3-1-2-02-02-02-0001-010
3-1-2-02-02-02-0001-012</t>
  </si>
  <si>
    <t>3-1-2-02-01-02-0005-000
3-1-2-02-01-03-0003-000</t>
  </si>
  <si>
    <t>44121612
44121613
44121615
44121618
44121619
44121701
44121706
44121708
44121716
44121804</t>
  </si>
  <si>
    <t>3-1-2-02-01-01-0003-000
3-1-2-02-01-01-0005-000
3-1-2-02-01-02-0001-000
3-1-2-02-01-02-0002-000
3-1-2-02-01-02-0004-000
3-1-2-02-01-02-0005-000
3-1-2-02-01-02-0006-000
3-1-2-02-01-02-0007-000
3-1-2-02-01-02-0008-000
3-1-2-02-01-03-0002-000
3-1-2-02-01-03-0003-000
3-1-2-02-02-03-0005-002</t>
  </si>
  <si>
    <t> 30181505
39111534
72101501
72101507
72101510
72101500</t>
  </si>
  <si>
    <t>3-1-2-02-01-02-0002-000
3-1-2-02-01-02-0004-000
3-1-2-02-01-02-0005-000
3-1-2-02-01-02-0006-000
3-1-2-02-01-02-0008-000
3-1-2-02-01-03-0002-000
3-1-2-02-01-03-0004-000
3-1-2-02-01-03-0005-000
3-1-2-02-01-03-0006-000
3-1-2-02-01-03-0007-000
3-1-2-02-01-03-0008-000</t>
  </si>
  <si>
    <t>47130000
76111500
47130000
76111501</t>
  </si>
  <si>
    <t>3-1-2-02-02-03-0005-002</t>
  </si>
  <si>
    <t>3-1-2-02-01-02-0004-000</t>
  </si>
  <si>
    <t>3-1-2-02-01-02-0005-000</t>
  </si>
  <si>
    <t>3-1-2-02-01-01-0003-000</t>
  </si>
  <si>
    <t>3-1-2-02-01-02-0008-000</t>
  </si>
  <si>
    <t>3-1-2-02-01-02-0006-000</t>
  </si>
  <si>
    <t>3-1-2-02-01-01-0005-000</t>
  </si>
  <si>
    <t>3-1-2-02-01-03-0003-000</t>
  </si>
  <si>
    <t>3-1-2-02-01-03-0002-000</t>
  </si>
  <si>
    <t>3-1-2-02-01-02-0001-000</t>
  </si>
  <si>
    <t>3-1-2-02-01-02-0002-000</t>
  </si>
  <si>
    <t>3-1-2-02-01-02-0007-000</t>
  </si>
  <si>
    <t>Prestar el servicio de mantenimiento preventivo y correctivo para los vehículos que conforman el parque automotor del DASCD.</t>
  </si>
  <si>
    <t>Implementar, migrar y nivelar los bienes informáticos de propiedad del DASCD al protocolo IPV6</t>
  </si>
  <si>
    <t>Prestar servicios de apoyo a la gestión, en las actividades operativas de la Subdirección Técnico Jurídica del Servicio Civil Distrital</t>
  </si>
  <si>
    <t>Prestar el servicio de recolección, transporte y entrega de la correspondencia del DASCD dentro del perímetro urbano y nacional en la modalidad de entrega urgente, correo electronico certificado, correo certificado y demás afines al objeto contractual.</t>
  </si>
  <si>
    <t>Prestar el servicio integral reproducción de documentos y demás actividades afines para el DASCD.</t>
  </si>
  <si>
    <t>Prestar el servicio de mantenimiento preventivo y correctivo y adecuaciones menores en las instalaciones físicas y en el sistema de redes del DASCD.</t>
  </si>
  <si>
    <t>Prestar el servicio integral de aseo, cafetería, fumigación y demás afines al objeto contracatual con sus respectivos insumos para las instalaciones del DASCD y de las que sea legalmente o llegare a ser responsable.</t>
  </si>
  <si>
    <t>Amparar a través de una póliza de seguro, los intereses patrimoniales y los bienes de propiedad del DASCD, así como aquellos que estén bajo su responsabilidad y custodia.</t>
  </si>
  <si>
    <t>Prestar servicios de vigilancia y seguridad privada en las instalaciones del DASCD con el fin de proteger y custodiar  las personas que laboran en la entidad, los bienes muebles e inmuebles de su propiedad y de los que legalmente sea o llegare a ser responsable</t>
  </si>
  <si>
    <t>Prestar los servicios profesionales para liderar el Sistema de Seguridad y Salud en el Trabajo a nivel distrital</t>
  </si>
  <si>
    <t>Entregar elementos y materiales para la intervención del Archivo y del Fondo Documental Acumulado del DASCD.</t>
  </si>
  <si>
    <t>Prestar servicios profesionales al Departamento Administrativo del Servicio Civil Distrital en la realización de una auditoría interna del sistema de gestión de calidad en cumplimiento de la norma ISO 9001:2015</t>
  </si>
  <si>
    <t>Prestar servicios profesionales especializados para realizar el acompañamiento a la evaluación y seguimiento del Sistema de Control Interno Institucional, frente a los roles de: Evaluación y seguimiento y de enfoque hacia la prevención, acorde con la normatividad vigente.</t>
  </si>
  <si>
    <t>Prestar servicios profesionales para apoyar a la Dirección en la revisión de los documentos contractuales con la finalidad de aportar al mejoramiento del proceso de gestión contractual del DASCD</t>
  </si>
  <si>
    <t>Prestar servicios profesionales para apoyar el control y monitoreo a la ejecución de los recursos y compromisos del proyecto a cargo de la Subdirección de Gestión Corporativa y Control Disciplinario.</t>
  </si>
  <si>
    <t>Prestar servicios profesionales a la Subdirección Técnico Jurídica del Servicio Civil Distrital para realizar las actividades de actualización y mejoramiento de procesos, procedimientos, productos y servicios a su cargo, así como aquellas actividades requeridas para la implementación del Modelo Integrado de Planeación y Gestión.</t>
  </si>
  <si>
    <t>Prestar el servicio de revisión, mantenimiento y recarga de los extintores así como el suministro de extintores nuevos y de primera calidad requeridos por el DASCD .</t>
  </si>
  <si>
    <t>NO</t>
  </si>
  <si>
    <t>SBDD</t>
  </si>
  <si>
    <t>JUNIO</t>
  </si>
  <si>
    <t>JULIO</t>
  </si>
  <si>
    <t xml:space="preserve"> 12 MESES</t>
  </si>
  <si>
    <t>81112400
81112105</t>
  </si>
  <si>
    <t>3-1-2-02-02-03-0003-004 -Servicios de suministro de infraestructura de hosting y de tecnología de la información (TI)</t>
  </si>
  <si>
    <t>Prestar el servicio de hosting para la plataforma tecnológica del DASCD.</t>
  </si>
  <si>
    <t>3-1-2-02-02-03-0003-002 - Servicios de tecnología de la información (TI) de consultoría y de apoyo</t>
  </si>
  <si>
    <t>Prestar el servicio especializado para el desarrollo, soporte y mantenimiento tecnológico al aplicativo ERP - SICAPITAL de uso DASCD.</t>
  </si>
  <si>
    <t>1 MES</t>
  </si>
  <si>
    <t>81161700
81112101</t>
  </si>
  <si>
    <t>3-1-2-02-02-03-0004-004 -Servicios de telecomunicaciones a través de internet</t>
  </si>
  <si>
    <t xml:space="preserve">3-1-2-02-02-02-0003-005 - Derechos de uso de productos de propiedad intelectual y otros productos similares </t>
  </si>
  <si>
    <t>3-1-2-02-01-02-0006-000 - Productos de caucho y plástico</t>
  </si>
  <si>
    <t>AGOSTO</t>
  </si>
  <si>
    <t>SEPTIEMBRE</t>
  </si>
  <si>
    <t>3-1-2-02-02-03-0004-004 -Servicios de telecomunicaciones a través de internet
3-1-2-02-02-03-0004-001 -Servicios de telefonía fija</t>
  </si>
  <si>
    <t>81112501
43233205</t>
  </si>
  <si>
    <t>Renovar y actualizar el software antivirus Bitdefender, para los equipos (servidores, de cómputo y portátiles) con los que cuenta el  DASCD</t>
  </si>
  <si>
    <t>Prestar el servicio GSUIT Bussiness de Google para el DASCD</t>
  </si>
  <si>
    <t>Entregar licencias de impresión para el DASCD</t>
  </si>
  <si>
    <t>Entregar toners para las impresoras del DASCD</t>
  </si>
  <si>
    <t>Entregar licencias de Adobe Creative Profesional para el DASCD</t>
  </si>
  <si>
    <t>MACROPROCESO DE APOYO RECURSOS DE APOYO A LA GESTIÓN</t>
  </si>
  <si>
    <t>El PAA y todas sus modificaciones deben tener Vo. Bo. de presupuesto, adicionalmente si se comprometen recursos de inversión deben tener Vo.Bo. de  la Oficina Asesora de Planeación.</t>
  </si>
  <si>
    <t>OCTUBRE</t>
  </si>
  <si>
    <t>3-1-2-02-02-03-0002-000 - Otros Servicios Jurídicos ncp</t>
  </si>
  <si>
    <t>Prestar los servicios profesionales para apoyar a la Dirección en la revisión de los asuntos jurídicos y técnicos que adelante la Entidad.</t>
  </si>
  <si>
    <t>Prestar los servicios profesionales para la implementación del Sistema Integrado de Conservación Documental</t>
  </si>
  <si>
    <t>Prestar servicios profesionales en la elaboración y revisión de documentos y de todas aquellas actividades propias del procesos de gestión contractual, que sean requeridos por la  Subdirección de Gestión Corporativa y Control Disciplinario.</t>
  </si>
  <si>
    <t>Entregar a titulo de venta real material y efectiva bienes informáticos y de conectividad para el DASCD</t>
  </si>
  <si>
    <t>2 MESES</t>
  </si>
  <si>
    <t>3 MESES</t>
  </si>
  <si>
    <t>10 MESES</t>
  </si>
  <si>
    <t>Prestar servicios profesionales para asesorar jurídicamente al Departamento Administrativo del Servicio Civil Distrital, en temas administrativos y contractuales.</t>
  </si>
  <si>
    <t>3-1-2-02-02-07-0000-000 Bienestar e incentivos</t>
  </si>
  <si>
    <t>Realizar los Juegos Deportivos Distritales, en desarrollo de las actividades de bienestar social para los servidores del Distrito.</t>
  </si>
  <si>
    <t>7. Promover Bienestar integral en los servidores públicos del distrito orientado a la felicidad laboral</t>
  </si>
  <si>
    <t>Gestión del Talento Humano</t>
  </si>
  <si>
    <t>8 MESES</t>
  </si>
  <si>
    <t>Prestar servicios profesionales para apoyar la supervisión de los juegos deportivos distritales.</t>
  </si>
  <si>
    <t>Prestar los servicios profesionales para representar judicial, extrajudicial y administrativamente al Departamento Administrativo del Servicio Civil Distrital en todos aquellos procesos en los que haga parte.</t>
  </si>
  <si>
    <t>Prestar servicios de apoyo en la ejecución y mantenimiento del Sistema de Gestion de Seguridad y Salud en el trabajo en el DASCD</t>
  </si>
  <si>
    <t>Prestar el servicio de almacenamiento en la nube al DASCD</t>
  </si>
  <si>
    <t>Prestar el servicio de un canal dedicado de internet, el servicio de telefonía IP y el servicio de mensajería de texto para el DASCD</t>
  </si>
  <si>
    <t>Prestar servicios profesionales para la gestión del proceso de Atención al Ciudadano del DASCD.</t>
  </si>
  <si>
    <t xml:space="preserve">Constituir y regular un Fondo Educativo en Administración para los hijos de los empleados públicos de las entidades distritales, denominado "FONDO EDUCATIVO DEL DISTRITO PARA HIJOS DE EMPLEADOS -FEDHE-, con los recursos entregados por el CONSTITUYENTE al ICETEX quien actuará como administrador y mandatario.
</t>
  </si>
  <si>
    <t>Adición el convenio 038 de 2014 cuyo objeto consiste en: la Constitución y regulación de un "FONDO EDUCATIVO EN ADMINISTRACIÓN DE RECURSOS PARA CAPACITACIÓN EDUCATIVA DE LOS EMPLEADOS PÚBLICOS DEL DISTRITO CAPITAL FRADEC".</t>
  </si>
  <si>
    <t>Marzo</t>
  </si>
  <si>
    <t>10. Fortalecer el desarrollo del Servicio Civil en el Distrito Capital</t>
  </si>
  <si>
    <t>BIENESTAR, DESARROLLO Y MEDICIÓN RENDIMIMIENTO</t>
  </si>
  <si>
    <t>4 MESES</t>
  </si>
  <si>
    <t>Prestar servicios profesionales para apoyar la gestión administrativa y financiera de la Subdirección de Gestión Corporativa y Control Disciplinario.</t>
  </si>
  <si>
    <t>Prestar el servicio de un aplicativo, base de datos o herramienta tecnológica de consulta jurídica, normativa y jurisprudencia vía internet, con acceso a ediciones diarias de actualización</t>
  </si>
  <si>
    <t>Adición al contrato N° 55 de 2018 cuyo objeto es "Prestar los servicios integrales de aseo y cafetería y el servicio integral de fumigación para las instalaciones del DASCD"</t>
  </si>
  <si>
    <t>Suministrar elementos de papelería, útiles de oficina y afines para el DASCD</t>
  </si>
  <si>
    <t>Adición al contrato N° 54 de 2018 cuyo objeto es "Prestar vigilancia y seguridad privada para la permanente y adecuada protección de los funcionarios, contratistas, visitantes, contribuyentes y usuarios del Departamento Administrativo del Servicio Civil Distrital -DASCD- y de los bienes e inmuebles objeto de esta contratación de conformidad con lo establecido en el pliego de condiciones de la Licitación Pública N° SDH-LP-01-2018 y la propuesta presentada por el contratista"</t>
  </si>
  <si>
    <t>5 MESES</t>
  </si>
  <si>
    <t>Adquirir archivadores rodantes para el almacenamiento de la documentación del DASCD</t>
  </si>
  <si>
    <t>82121701
82121702</t>
  </si>
  <si>
    <t>81111510
81111509
81112205</t>
  </si>
  <si>
    <t>GESTIÓN EMPLEO-META 3. Proponer 5 modelos, metodologías o instrumentos, que orienten a las entidades distritales en la gestión estratégica del talento humano.</t>
  </si>
  <si>
    <t>Meta 79 PDD: Desarrollar en un 70% el Sistema de Información del Empleo público en el Distrital</t>
  </si>
  <si>
    <t>Realizar desarrollos necesarios para el fortalecimiento, soporte y sostenibilidad del SIDEAP</t>
  </si>
  <si>
    <t>Prestar servicios profesionales para el diseño, desarrollo de software,integración e interoperabilidad del  Sistema de Información Distrital del Empleo y Administración Pública - SIDEAP</t>
  </si>
  <si>
    <t>Realizar apoyo necesario para el fortalecimiento, soporte y sostenibilidad del SIDEAP</t>
  </si>
  <si>
    <t>Prestar servicios profesionales para el desarrollo de software y su arquitectura tecnológica, en lo referente al Sistema de Información Distrital del Empleo y Administración Pública - SIDEAP</t>
  </si>
  <si>
    <t>Realizar Aseguramiento de la Calidad, Pruebas y documentación de los componentes Técnicos y Funcionales desarrollados en el SIDEAP</t>
  </si>
  <si>
    <t>Prestar los servicios profesionales como desarrollador junior de software para apoyar a la Oficina TIC en el desarrollo, mantenimiento e interoperabilidad del Sistema de Información Distrital del Empleo y Administración Pública - SIDEAP</t>
  </si>
  <si>
    <t>Prestar los servicios profesionales como desarrollador junior de software para apoyar a la Oficina TIC en el desarrollo de reportes, nuevas funcionalidades y mantenimiento  del Sistema de Información Distrital del Empleo y Administración Pública - SIDEAP</t>
  </si>
  <si>
    <t>Prestar servicios técnicos para la ejecución de pruebas unitarias y de integración, elaboración de la documentación técnica del sistema de Información Distrital del Empleo y AdministraCión Pública - SIDEAP</t>
  </si>
  <si>
    <t xml:space="preserve">Ejecutar pruebas unitarias y de integración y elaborar la documentación técnica del Sistema de Información Distrital del Empleo y Administración Pública - SIDEAP </t>
  </si>
  <si>
    <t>Prestar servicios técnicos para realizar desarrollos web en el SIDEAP y en la página web del   Departamento Administrativo del Servicio Civil Distrital - DASCD</t>
  </si>
  <si>
    <t xml:space="preserve">Prestar los servicios técnicos para atender los incidentes y solicitudes de soporte técnico y de apoyo a SIDEAP </t>
  </si>
  <si>
    <t>Atender los incidentes y solicitudes de soporte técnico y de apoyo a SIDEAP</t>
  </si>
  <si>
    <t>Prestar los servicios profesionales para implementar la automatización del ciclo de vida del SIDEAP (DEVOPS), unificando el desarrollo y la operación de TI.</t>
  </si>
  <si>
    <t>Implementar la automatización del ciclo de vida del SIDEAP</t>
  </si>
  <si>
    <t>Difundir temas de interés relacionados con SIDEAP facilitando la comunicación entre los Usuarios y el DASCD</t>
  </si>
  <si>
    <t>0112- Adquisición de hardware y/o software</t>
  </si>
  <si>
    <t>Prestar servicios profesionales para seguimiento y control a las actividades de capacitación, seguimiento a compromisos y requerimientos que adelante la Oficina Asesora de Planeación entorno al SIDEAP y a la correspondencia que de ello se genere conforme a los procesos y procedimientos establecidos.</t>
  </si>
  <si>
    <t>Jefe OAP</t>
  </si>
  <si>
    <t>Prestar servicios profesionales para dar soporte funcional a los diferentes usuarios de SIDEAP, con el fin de apoyar la operación de registro de información de empleo y administración pública distrital.</t>
  </si>
  <si>
    <t>Prestar servicios profesionales en el desarrollo de las actividades jurídicas requeridas por la Subdirección de Gestión Distrital de Bienestar, Desarrollo y Desempeño en el cumplimiento de las metas de los proyectos de inversión bajo su responsabilidad.</t>
  </si>
  <si>
    <t>Desarrollar asuntos jurídicos para el cumplimiento de las metas del proyecto de inversión 1179 "Un servicio Civil que deja Huella"</t>
  </si>
  <si>
    <t>10. Fortalecer el Desarrollo del Servicio Civil en el Distrito Capital.</t>
  </si>
  <si>
    <t>Prestar servicios profesionales para realizar el control y monitoreo de la ejecución de los recursos y actividades de los proyectos de inversión bajo su responsabilidad.</t>
  </si>
  <si>
    <t>Realizar el control y monitoreo de la información relacionada para el cumplimiento de las metas del proyecto de inversión 1179 "Un servicio Civil que deja Huella"</t>
  </si>
  <si>
    <t>BIENESTAR-META 4. Alcanzar 57.000 beneficiarios con programas, estrategias y/o actividades específicas de bienestar y/o estímulos.</t>
  </si>
  <si>
    <t>Meta 78 PDD: Implementar el 100% de la política pública de empleo</t>
  </si>
  <si>
    <t>Medir el clima laboral y la calidad de vida en el trabajo para los servidores públicos del Distrital Capital.</t>
  </si>
  <si>
    <t>7. Promover Bienestar integral en los servidores públicos del distrito orientado a la felicidad laboral.</t>
  </si>
  <si>
    <t>Prestar los servicios profesionales para apoyar la implementación a nivel distrital del servicio de Evaluación de competencia Gerenciales.</t>
  </si>
  <si>
    <t>Prestar el servicio de evaluación de competencias gerenciales para alta gerencia a las Entidades Distritales que lo requieran</t>
  </si>
  <si>
    <t>5. Diseñar e implementar mecanismos de Evaluación y Formación Integral</t>
  </si>
  <si>
    <t>Prestar servicios técnicos para apoyar las actividades logísticas y administrativas del componente de Bienestar para la Felicidad Laboral que desarrolle la SGDBDD</t>
  </si>
  <si>
    <t>Apoyar al Departamento para el desarrollo de las actividades de bienestar.</t>
  </si>
  <si>
    <t>Diseñar, editar y producir piezas comunicativas para promocionar los servicios y actividades relacionadas con el Proyecto 1179</t>
  </si>
  <si>
    <t>9. Lograr un alto reconocieminto del servidor público Distrital y del DASCD en Bogotá y el País</t>
  </si>
  <si>
    <t>Prestar el servicio de Ambulancias medicalizadas y brigadistas en la realización de los eventos que el DASCD lo requiera</t>
  </si>
  <si>
    <t xml:space="preserve">Realizar las actividades necesarias para la conmemoración del día de la secretaria  y día del conductor en el Distrito Capital. </t>
  </si>
  <si>
    <t xml:space="preserve">ENERO </t>
  </si>
  <si>
    <t xml:space="preserve">MARZO </t>
  </si>
  <si>
    <t>Desarrollar Programas estructurados para la atención de necesidades del empleado y su familia</t>
  </si>
  <si>
    <t>02- Protección y bienestar social de la población</t>
  </si>
  <si>
    <t>0024- Sistema Integral de bienestar y reconocimiento Distrital</t>
  </si>
  <si>
    <t>Prestar servicios logísticos para el desarrollo de las actividades encaminadas a la promoción del bienestar de los empleados del distrito y sus familias.</t>
  </si>
  <si>
    <t>Prestar Servicios profesionales para realizar la documentación de los servicios,  procesos y procedimientos de la SBDD, así como para  realizar la  identificación,  formalización y seguimiento de las Alianzas estratégicas del DASCD</t>
  </si>
  <si>
    <t xml:space="preserve">POLÍTICA-META 1. Desarrollar el 100% de las actividades previstas en el plan de acción de la política pública para la gestión integral del talento humano en el periodo 2016 - 2019. </t>
  </si>
  <si>
    <t>Apoyar la identificación, formulación y seguimiento de las Alianzas estrategicas del DASCD para el cumplimiento de las metas del proyecto de inversiòn 1179 "Un servicio Civil que deja Huella"</t>
  </si>
  <si>
    <t>Prestar servicios profesionales para apoyar la conformación e implementación de la red de formación en Cambio Organizacional e innovación, dirigida a servidores públicos de las entidades y organismos Distritales.</t>
  </si>
  <si>
    <t>DESARROLLO-CAPACITACIÓN-META 5. Beneficiar 23.000 funcionarios de las entidades del distrito con programas de capacitación y formación de acuerdo con la competencia del DASCD.</t>
  </si>
  <si>
    <t xml:space="preserve">0318- Sistema Integrado de capacitación Distrital </t>
  </si>
  <si>
    <t>Prestar servicios profesionales para apoyar la conformación e implementación de la red de formación para Gestión del Conflicto y Educación para la Paz dirigida a servidores públicos de las entidades y organismos Distritales.</t>
  </si>
  <si>
    <t xml:space="preserve">ABRIL </t>
  </si>
  <si>
    <t>Prestar servicios técnicos para apoyar las actividades logísticas y administrativas del componente de capacitación y Seguridad Y salud en el trabajo que desarrolle la SGDBDD</t>
  </si>
  <si>
    <t>Apoyar la conformación e implementación de la red gestores de capacitación</t>
  </si>
  <si>
    <t>Prestar servicios con el propósito de desarrollar procesos de formación y capacitación virtual a servidores públicos distritales</t>
  </si>
  <si>
    <t>Desarrollar actividades de formación y capacitación en los temas de competencia del DASCD</t>
  </si>
  <si>
    <t>Prestar servicios profesionales para el acompañamiento y la orientación jurídica especializada requerida por el DASCD</t>
  </si>
  <si>
    <t>Apoyar la conceptualización técnico y/o jurídica de los estudios de las entidades que se radiquen ante el DASCD</t>
  </si>
  <si>
    <t>Prestar servicios profesionales a la Subdirección Técnico Jurídica del Servicio Civil Distrital, en temas relacionados con desarrollo organizacional y el Sistema de Información Distrital de Empleo público</t>
  </si>
  <si>
    <t>Realizar el acompañamiento juridico técnico en los temas relacionados con  desarrollo organizacional y Sistema de Información Distrital de Empleo público</t>
  </si>
  <si>
    <t xml:space="preserve">Implementar los productos de la Política Pública de Gestión Integral del Talento Humano </t>
  </si>
  <si>
    <t>Prestar servicios profesionales para apoyar el levantamiento y procesamiento de la información para la medición del índice de desarrollo de servicio civil.</t>
  </si>
  <si>
    <t>INFORMACIÓN-SC-META 2. Realizar 4 mediciones del nivel de desarrollo del servicio civil.</t>
  </si>
  <si>
    <t>Meta 77 PDD: Realizar 2 mediciones del Índice de Desarrollo del Servicio Civil</t>
  </si>
  <si>
    <t>Apoyar la realización de mediciones anuales para contrastar frente a la línea base del índice de desarrollo del servicio civil</t>
  </si>
  <si>
    <t>Prestar los servicios profesionales para la elaboración y desarrollo de las propuestas normativas, que regulen situaciones de las personas naturales vinculadas en cualquier modalidad a las entidades que forman parte del Distrito Capital, como insumo para el cumplimiento  de la política pública para la gestión integral del talento humano.</t>
  </si>
  <si>
    <t xml:space="preserve">Prestar los servicios profesionales en el desarrollo de la línea estratégica de la política pública para la gestión integral del talento humano con el fin de fortalecer las tareas  a cargo de las  institucionales del Distrito Capital.  </t>
  </si>
  <si>
    <t>Prestar los servicios profesionales en el desarrollo de planes y programas que contribuyan con la Administración Distrital a promover el aumento de niveles de confianza ciudadana  en  los trámites y servicios brindados por las entidades distritales como insumo para el cumplimiento  de la política pública para la gestión integral del talento humano.</t>
  </si>
  <si>
    <t>Adición al contrato 102 de 2018 cuyo objeto es: "Adquirir el servicio de pruebas psicotécnicas  en línea, para evaluar las competencias comportamentales y de valores de los aspirantes a ocupar empleos de naturaleza gerencial o los demás que sean requeridos por las entidades distritales al DASCD."</t>
  </si>
  <si>
    <t xml:space="preserve">ADICIÓN </t>
  </si>
  <si>
    <t>MÍNIMA CUANTÍA</t>
  </si>
  <si>
    <t>SBD</t>
  </si>
  <si>
    <t>Adquirir el servicio de pruebas psicotécnicas  en línea, para evaluar las competencias comportamentales y de valores de los aspirantes a ocupar empleos de naturaleza gerencial o los demás que sean requeridos por las entidades distritales al DASCD.</t>
  </si>
  <si>
    <t xml:space="preserve">Prestar los servicios profesionales para apoyar los procesos de medicion de competencias comportamentales de los servidores públicos, así como la realización de la retroalimentación de los resultados y la definición de los planes de desarrollo personal. </t>
  </si>
  <si>
    <t>Contratación Directa</t>
  </si>
  <si>
    <t>Prestar servicios profesionales para apoyar la implementación  del Plan de Acción de la Política Pública para la Gestión Integral del Talento Humano en el Distrito Capital, en los productos a cargo de la SGDBDD.</t>
  </si>
  <si>
    <t>Convenio</t>
  </si>
  <si>
    <t>3-1-2-02-02-03-0006-003 - Servicios de mantenimiento y reparación de computadores y equipo periférico
3-1-2-02-02-03-0006-005 -Servicios de mantenimiento y reparación de otra maquinaria y otro equipo</t>
  </si>
  <si>
    <t>72151207
81112307
81112305
81112306
73152108</t>
  </si>
  <si>
    <t>Prestar el servicio de mantenimiento preventivo y correctivo a los bienes informáticos que integran la plataforma tecnológica del  DASCD, incluida la UPS</t>
  </si>
  <si>
    <t>43232801
43232804
43223306
43202105
43222608
43222600 
45111802</t>
  </si>
  <si>
    <t xml:space="preserve">Prestar Servicios Profesionales para el diseño gráfico de piezas comunicativas y la inclusión de la información en los canales de comunicación de la Entidad. </t>
  </si>
  <si>
    <t>Jefe OTIC</t>
  </si>
  <si>
    <t>Jefe OCI</t>
  </si>
  <si>
    <t>Subdirector SGC</t>
  </si>
  <si>
    <t>Subdirector SDBDD</t>
  </si>
  <si>
    <t>Subdirector STJ</t>
  </si>
  <si>
    <t>Prestar servicios de apoyo a las dependencias del DASCD en temas relacionados con gestión documental.</t>
  </si>
  <si>
    <t>Prestar los servicios profesionales para la preproducción, producción y pos producción de contenidos académicos audiovisuales requeridos para la Plataforma de Aprendizaje Organizacional PAO</t>
  </si>
  <si>
    <t>Meta 78 PDD: Implementar el 100% de la política pública de empleo
398: Porcentaje de implementación de la política pública de empleo</t>
  </si>
  <si>
    <t>Realizar contenidos audiovisuales requeridos para la plataforma de Aprendizaje Organizacional PAO</t>
  </si>
  <si>
    <t>03 - Recurso Humano</t>
  </si>
  <si>
    <t>04 - Gastos de Personal Operativo</t>
  </si>
  <si>
    <t xml:space="preserve">0001 -Personal Contratado  para apoyar las actividades propias  de los proyectos  de Inversión de la Entidad </t>
  </si>
  <si>
    <t>Prestar el servicio de envío de correos para facilitar la comunicación de los usuarios del SIDEAP</t>
  </si>
  <si>
    <t>Prestar el servicio web de email marketing para suscriptores, con envíos de campañas ilimitadas para el DASCD.</t>
  </si>
  <si>
    <t>Prestar el servicio de intermediación y asesoría para el manejo del programa de seguros del Departamento Administrativo del Servicio Civil Distrital, así como el acompañamiento necesario para la administración de los riesgos</t>
  </si>
  <si>
    <t>Prestar los servicios profesionales en derecho para el fortalecimiento de los procesos contractuales a cargo de la Subdirección Técnico Jurídica del Servicio Civil Distrital</t>
  </si>
  <si>
    <t>OBSERVACIONES</t>
  </si>
  <si>
    <t>ESTADO</t>
  </si>
  <si>
    <t>Disminuye 1693000, trasladados a la línea 59</t>
  </si>
  <si>
    <t>Disminuye 3172960 trasladados a la línea 59</t>
  </si>
  <si>
    <t>Aumenta 1693000+3172960+238953
Disminuye 616667-4500000</t>
  </si>
  <si>
    <t>disminuye 238953 trasladados a la línea 59</t>
  </si>
  <si>
    <t>C.Ordinario
001-2019
7/01/2020
Aprueba el PAA</t>
  </si>
  <si>
    <t xml:space="preserve">
C.Extraordinario
002-2020
16 Y 17/01/2020
</t>
  </si>
  <si>
    <t>Modifica plazo de la línea a 11 meses</t>
  </si>
  <si>
    <t xml:space="preserve">Se modifica (reducción) el valor y plazo de la línea </t>
  </si>
  <si>
    <t>Prestar servicios profesionales para apoyar al DASCD en el seguimiento de la implementación de Política Pública para la Gestión Integral del Talento Humano y la realización de las medicion del índice de desarrollo del servicio civil.</t>
  </si>
  <si>
    <t>Se modifica la fecha de radicación de documentos y perfeccionamiento del contrato</t>
  </si>
  <si>
    <t>Prestar servicios profesionales para el fortalecimiento de SIDEAP en lo relacionado con la elaboración de requerimientos funcionales, atención de las consultas  de las partes interesadas y apoyando el soporte funcional a los diferentes usuarios SIDEAP</t>
  </si>
  <si>
    <t>Se crea linea nueva</t>
  </si>
  <si>
    <t>OAP</t>
  </si>
  <si>
    <t xml:space="preserve">Prestar servicios profesionales para la administración y manteniemiento de las bases de datos del  Sistema de Información Distrital del Empleo y la Administración Pública - SIDEAP, así como el apoyo en implementación de las funcionalidades a nivel de bases de datos de este sistema. </t>
  </si>
  <si>
    <t xml:space="preserve">Se modifica objeto y disminuye valor </t>
  </si>
  <si>
    <t>Aumenta el valor</t>
  </si>
  <si>
    <t>Se reducel el valor en $19.184.000, ajustado a las dos solicitudes de CORDIS</t>
  </si>
  <si>
    <t>Se modifican fechas de radicacion de estudios previos y firma del contrato</t>
  </si>
  <si>
    <t>Prestar servicios profesionales para apoyar la gestión y el fortalecimiento del proceso contractual de la STJ del DASCD.</t>
  </si>
  <si>
    <t>A la vanguardía de la capacidad institucional</t>
  </si>
  <si>
    <t>544 Gestionar el 100% del plan de adecuación y sostenibilidad SIGD-MIPG</t>
  </si>
  <si>
    <t>STJ</t>
  </si>
  <si>
    <t>9 dias calendario</t>
  </si>
  <si>
    <t xml:space="preserve">Se modifica la fecha de radicación de estudios previos y firma del contrato </t>
  </si>
  <si>
    <t>Se amplía un mes y el valor en $7.600.000, se modifica objeto</t>
  </si>
  <si>
    <t>Meta 78 PDD: Implementar el 100% de la política pública de empleo
Meta 77 PDD: Realizar 2 mediciones del Índice de Desarrollo del Servicio Civil</t>
  </si>
  <si>
    <t>Cto 008 Nelson Otalora</t>
  </si>
  <si>
    <t>17 DE ENERO parfeccionada el 23 de enero de 2020</t>
  </si>
  <si>
    <t>Fecha de radicación en STJ</t>
  </si>
  <si>
    <t>82121701 - 82121702</t>
  </si>
  <si>
    <t xml:space="preserve">3-1-2-02-02-03-0005-003
3-1-2-02-02-03-0007-002 </t>
  </si>
  <si>
    <t>Prorroga al contrato de prestacón de servicios 082 de 2018 cuyo objeto es "Prestar el servicio integral reproducción de documentos para el DASCD".</t>
  </si>
  <si>
    <t xml:space="preserve">MINIMA CUANTÍA </t>
  </si>
  <si>
    <t>Prorroga al contrato de prestacón de servicios 046 de 2018 cuyo objeto es "Prestar el servicio de recolección, transporte y entrega de la correspondencia del DASCD dentro del perímetro urbano y nacional.".</t>
  </si>
  <si>
    <t>2 MESES Y SIETE DIAS CALENDARIO</t>
  </si>
  <si>
    <t xml:space="preserve">SE CREA LINEA NUEVA </t>
  </si>
  <si>
    <t>Disminuye valor a 70.000.000</t>
  </si>
  <si>
    <t>Adición y prorroga al contrato de prestación de servicios CPS-057-2019 cuyo objeto es "Prestar servicios con el propósito de desarrollar procesos de formación y capacitación virtual a servidores públicos distritales"</t>
  </si>
  <si>
    <t>DESARROLLO-CAPACITACIÓN-META 5. Beneficiar 20.000 funcionarios de las entidades del distrito con programas de capacitación y formación de acuerdo con la competencia del DASCD.</t>
  </si>
  <si>
    <t>SDBDD</t>
  </si>
  <si>
    <t>Adicion al contrato de prestación de servicios No 073 del 31 de agosto de 2018, cuyo objeto es: Prestar el servicio  de hosting para la plataforma  tecnológica del DASCD</t>
  </si>
  <si>
    <t>OTIC</t>
  </si>
  <si>
    <t>DSIMINUYE VALOR  A 57.492.222</t>
  </si>
  <si>
    <t>Se modifica valor en 26.000.000 y objeto</t>
  </si>
  <si>
    <t>Se reduce valor a 640.248.000</t>
  </si>
  <si>
    <t>Cambia fecha de radicacion de estudios previos a febrero</t>
  </si>
  <si>
    <t xml:space="preserve">Adición al contrato 065 de 2019 cuyo objeto consiste en: Constituir y regular un Fondo Educativo en Administración para los hijos de los empleados públicos de las entidades distritales, denominado "FONDO EDUCATIVO DEL DISTRITO PARA HIJOS DE EMPLEADOS -FEDHE-, con los recursos entregados por el CONSTITUYENTE al ICETEX quien actuará como administrador y mandatario.
</t>
  </si>
  <si>
    <t>Se modifica objeto y fechas de radicacion del proceso a febrero</t>
  </si>
  <si>
    <t>Aumenta valor a 52.000.000</t>
  </si>
  <si>
    <t>Se modifica la fecha de radicacion de documetos a marzo</t>
  </si>
  <si>
    <t>Prestar servicios técnicos de apoyo al proceso de gestión financiera del DASCD.</t>
  </si>
  <si>
    <t>Se modifica objeto</t>
  </si>
  <si>
    <t>Se cambia fecha de radicación de documentos</t>
  </si>
  <si>
    <t xml:space="preserve">C. ordinarioo
003-2020
28/01/2020
</t>
  </si>
  <si>
    <t>Meta 78 PDD: Implementar el 100% de la política pública de empleo 
398: Porcentaje de implementación  de la política pública de empleo.</t>
  </si>
  <si>
    <t xml:space="preserve">Cto 012 John Kennedy Leon </t>
  </si>
  <si>
    <t>Se devuelve el 30 de enero de 2020</t>
  </si>
  <si>
    <t>perfeccionada el 17 de enero de 2020</t>
  </si>
  <si>
    <t xml:space="preserve">C. Extraordinarioo
004-2020
04/02/2020
</t>
  </si>
  <si>
    <t>Se modifica el plazo de 4 a 2 meses</t>
  </si>
  <si>
    <t>Se reduce el valor a $570.248.000</t>
  </si>
  <si>
    <t>Prestar los servicios profesionales para realizar acompañamiento en los procesos de desarrollo organizacional a cargo del DASCD</t>
  </si>
  <si>
    <t>Realizar el acompañamiento juridico técnico en los temas relacionados con  desarrollo organizacional</t>
  </si>
  <si>
    <t>Prestar servicios técnicos para realizar el diseño, edición y producción multimedia de piezas comunicativas requeridas para promover las actividades del DASCD</t>
  </si>
  <si>
    <t>SE REDUCE EL VALOR A 18.200.000</t>
  </si>
  <si>
    <t>Aumenta valor a 461.386.800</t>
  </si>
  <si>
    <t>Prestar servicios profesionales para apoyar acciones comunicativas y la realización y edición de productos audiovisuales del DASCD</t>
  </si>
  <si>
    <t>Se modifica el objeto</t>
  </si>
  <si>
    <t xml:space="preserve">Apoyar la ejecución del proceso de gestión de la comunicación, con el desarrollo de estratégias de socialización de resultados, y divulgación de la información misional del Departamento Administrativo del Servicio Civil Distrital. </t>
  </si>
  <si>
    <t>Desarrollar servicios operativos y logísticos requeridos por el DASCD para el desarrollo de actividades de Bienestar y capacitación</t>
  </si>
  <si>
    <t>02 - Protección y bienestar social de la población</t>
  </si>
  <si>
    <t>0024 - Sistema Integrado de Bienestar y Reconocimiento Distrital</t>
  </si>
  <si>
    <t xml:space="preserve">SELECCIÓN ABREVIADA DE MENOR </t>
  </si>
  <si>
    <t>3 - Recurso Humano</t>
  </si>
  <si>
    <t>Prorroga contrato de prestacion de servicios CPS 062 DE 2019, Prestar servicios operativos y brindar los medios requeridos para el desarrollo de actividades de bienestar y capacitación dirigidos a los servidores públicos del distrito.</t>
  </si>
  <si>
    <t>Prorroga al contrato de prestacón de servicios 010 de 2018 cuyo objeto es "Contratar el servicio de intermediación de seguros y asesoría para el manejo del programa de seguros requerido para la adecuada protección de los bienes muebles e inmuebles e intereses patrimoniales del Departamento Administrativo del Servicio Civil Distrital, así como el acompañamiento necesario para la administración de los riesgos".</t>
  </si>
  <si>
    <t>Firmada el 14 de febrero de 2020</t>
  </si>
  <si>
    <t xml:space="preserve">En flujo de aprobación </t>
  </si>
  <si>
    <t>Firmada el 4 -02-2020</t>
  </si>
  <si>
    <t>Firmada el 10 de febrero 2020</t>
  </si>
  <si>
    <t>Firmada el 17 de enero de 2020</t>
  </si>
  <si>
    <t>Firmada el 28 de enero de 2020</t>
  </si>
  <si>
    <t xml:space="preserve">Llegó 26 de febrero en revisión </t>
  </si>
  <si>
    <t>Comité Ordinario Noo. 5 
10/02/2020</t>
  </si>
  <si>
    <t>Comité Ordinario Noo.6
18/02/2020</t>
  </si>
  <si>
    <t>Se aprobo la modalidad de contratación con la ETB, por tener mayores condiciones técnicas y economicas.</t>
  </si>
  <si>
    <t xml:space="preserve">Se aproba la modalidad e contrtación con UNE provisional, mientras llega la oferta de la ETB.
</t>
  </si>
  <si>
    <t>Se crea línea nueva (Prorrogá)</t>
  </si>
  <si>
    <t>Comité Ordinario No. 007
03/03/2020</t>
  </si>
  <si>
    <t>Prestar servicios profesionales al DASCD para apoyar la implementación y seguimiento de las políticas de participación ciudadana en la gestión pública y de transparencia, acceso a la información pública y lucha contra la corrupción articulado con la implementación MIPG</t>
  </si>
  <si>
    <t>Se modifica objeto, fecha estimada de estudios previos, radicación y suscripción del contrato - plazo de ejecución 04 meses</t>
  </si>
  <si>
    <t>22 de enero Viviana Monroy no sale</t>
  </si>
  <si>
    <t xml:space="preserve">Se modificada fecha estima de radicación y suscripción  </t>
  </si>
  <si>
    <t xml:space="preserve">Se modifica la fecha estimada de suscripción del contrato </t>
  </si>
  <si>
    <t>Se modifica fecha estimada de suscripción del contrato.</t>
  </si>
  <si>
    <t>Se modifica fecha estimada de elaboración de estudios y documentos previos, radicación y suscripción del cto.</t>
  </si>
  <si>
    <t>Se modifica fechas estimadas de estudios y documentos previos, radicación y suscripcón del contrato.
Se modifica el valor de la línea aumentando en $136.000 provenientes de la línea 106</t>
  </si>
  <si>
    <t>El área se compromete a estudiar a que meta apunta para el nuevo plan de desarrollo</t>
  </si>
  <si>
    <t>El área se compromete a estructurar, analizar y modificar la necesidad del DASCD en los cursos de innovación, desarrollo humano, conflicto y educación organizacional, entre otras.</t>
  </si>
  <si>
    <t>Prestar los servicios profesionales para acompañamiento en la implementación del instrumento de clima laboral del Distrito Capital, el diseño de la metodología de evaluación de impacto de las actividades misionales del DASCD, así como y el desarrollo de los documentos técnicos que requiera la subdirección en los temas de su competencia.</t>
  </si>
  <si>
    <t xml:space="preserve">Se modifica objeto, valor, plazo de ejecución y fechas estimadas de elaboración, radicación y suscripción. </t>
  </si>
  <si>
    <t>Línea Eliminada</t>
  </si>
  <si>
    <t>Se modifica el valor teniendo en cuenta la modificación que se llevo acabo. Valor no ejecutado 5.412</t>
  </si>
  <si>
    <t xml:space="preserve">Línea Eliminada </t>
  </si>
  <si>
    <t>Se modifica la modalidad de contratación de selección abrevidad de menor cuantía a contratación directa.</t>
  </si>
  <si>
    <t>Se modificado fecha de elaboración de estudios y documentos previos, radicación y suscripción del contrato.
Plazo de ejecución.
Plazo de ejecución.</t>
  </si>
  <si>
    <t xml:space="preserve">Se modifica la fecha estimada de elaboración de estudios y documentos previos, radicación y suscripción. </t>
  </si>
  <si>
    <t xml:space="preserve">Se modifica  la fecha estimada de elaboración de estudios y documentos previos, radicación y suscripción. </t>
  </si>
  <si>
    <t xml:space="preserve">Se modifica la fechas estimadas para la elaboración de estudios y documentos previos, radicación y suscripción. </t>
  </si>
  <si>
    <t xml:space="preserve">Se modifica la fecha estimnda de radicación. </t>
  </si>
  <si>
    <t>Se modifica la fecha estimada de elaboración y estudios previos radicación y suscripción.</t>
  </si>
  <si>
    <t>Se modifica la fecha estimada de radicación y suscripción.</t>
  </si>
  <si>
    <t>Se modifica la fecha estimada de elaboración y estudios previos radicación y suscripción.
Plazo de ejecución 8 meses</t>
  </si>
  <si>
    <t>Entregar a título de venta real material y efectiva piezas de comunicación para el posicionamiento de los servicios del DASCD</t>
  </si>
  <si>
    <t>Contar con piezas comunicativas y herramientas audiovisuales que permitan comunicar y cumplir con las actividades misionales</t>
  </si>
  <si>
    <t>Se crea nueva línea</t>
  </si>
  <si>
    <t>Apoyar la realización de las actividades misionales</t>
  </si>
  <si>
    <t xml:space="preserve">NO </t>
  </si>
  <si>
    <t>Prestar servicios profesionales para apoyar a la Oficina Asesora de Planeación del Departamento Administrativo del Servicio Civil en la construcción del sistema de indicadores de talento humano y el seguimiento de los temas prioritarios propios de la misionalidad de la Entidad.</t>
  </si>
  <si>
    <t>Gestión del Conocimiento</t>
  </si>
  <si>
    <t>Adquirir herramientas audiovisuales para el cumplimiento de las actividades misionales del DASCD.</t>
  </si>
  <si>
    <t>se Crea Nueva Línea</t>
  </si>
  <si>
    <t>55101503
82101500
82121500
82141504</t>
  </si>
  <si>
    <t>81112400
 81112105</t>
  </si>
  <si>
    <t xml:space="preserve">24112412
26111701
45121600
52161500
</t>
  </si>
  <si>
    <t xml:space="preserve">llegó 19 de febrero de 2020, En elaboración de la orden de compra por tienda virtual </t>
  </si>
  <si>
    <t xml:space="preserve">Cto-043-2020 Carolina Pulido </t>
  </si>
  <si>
    <t>Asignado Oscar Juan Pablo Hernandez</t>
  </si>
  <si>
    <t xml:space="preserve">Asignado el 21/01/2020, Julio Cesar Álvarez Velasquez </t>
  </si>
  <si>
    <t xml:space="preserve">Asigando el 30/01/2020, Julio Cesar Alvarez Velasquez </t>
  </si>
  <si>
    <t xml:space="preserve">Asiganado el día 04/02/2020, Oscar Juan Pablo Hernandez </t>
  </si>
  <si>
    <t xml:space="preserve">Asigando el día  04/03/2020, Julio Cesar Alvarez velasquez </t>
  </si>
  <si>
    <t>Asigando el día 30/01/2020, Carolina Pulido</t>
  </si>
  <si>
    <t xml:space="preserve">Asignado el día 16/01/2020, OscarJuanPablo Hernandez Arias </t>
  </si>
  <si>
    <t xml:space="preserve">Asignado el día 17/01/2020, Carolina Pulido </t>
  </si>
  <si>
    <t xml:space="preserve">Cto-022-2020, Tatiana Gongora Martinez  </t>
  </si>
  <si>
    <t>Asigando el día 14/02/2020, Julio Cesar Alvarez</t>
  </si>
  <si>
    <t>Cto-015-2020, Natalia Muñoz</t>
  </si>
  <si>
    <t xml:space="preserve">Asigando el día 22/01/2020, Carolina Pulido  </t>
  </si>
  <si>
    <t xml:space="preserve">Cto-033-2020, Laura Andrea Rojas Muñoz   </t>
  </si>
  <si>
    <t xml:space="preserve">Cto-004-2020,
Harold Arturo campos  </t>
  </si>
  <si>
    <t>Asignado el día 20/01/2020, Julio Cesar Alvarez</t>
  </si>
  <si>
    <t xml:space="preserve">Cto-001-2020, Carmen Cecilia Cardenas </t>
  </si>
  <si>
    <t>Asignado el día 20/01/2020, Oscar Juan Pablo Hernandez Arias</t>
  </si>
  <si>
    <t>Cto-014-2020, Laura Ximena Gonzalez</t>
  </si>
  <si>
    <t>Asignado el día 23/01/2020, asignado Oscar Juan Pablo Hernandez Arias</t>
  </si>
  <si>
    <t xml:space="preserve">Cto-002-2020, Pedro Nel Gonzalez </t>
  </si>
  <si>
    <t>Asigando el día 13/01/2020,  Julio Cesar Alvarez</t>
  </si>
  <si>
    <t xml:space="preserve">Cto-23-2020, Maria Alejandra Jimenez </t>
  </si>
  <si>
    <t xml:space="preserve">Asigando el día 23/01/2020, Oscar Juan Pablo Hernandez Arias </t>
  </si>
  <si>
    <t>Cto-22-2020, Felipe Andres Ussa</t>
  </si>
  <si>
    <t>Asigando el día 24/01/2020, Carolina Pulido</t>
  </si>
  <si>
    <t>Cto-005-2020,
Camilo Caicedo</t>
  </si>
  <si>
    <t xml:space="preserve">Asignado a Oscar Juan Pablo Hernandez Arias </t>
  </si>
  <si>
    <t xml:space="preserve">Cto-007-2020, Oliver quintero </t>
  </si>
  <si>
    <t xml:space="preserve">Asignado con Julio Cesar Alvarez </t>
  </si>
  <si>
    <t>Cto-019-2020, Jeisson Pineda</t>
  </si>
  <si>
    <t>Asigando el día 22/01/2020, Julio Cesar Alvarez</t>
  </si>
  <si>
    <t xml:space="preserve">Cto-021-2020, Jimmy Alfonso Ramirez </t>
  </si>
  <si>
    <t xml:space="preserve">Asignado el día 27/01/2020, Julio Cesar Alvarez </t>
  </si>
  <si>
    <t>Cto-20-2020; Henry Villamil</t>
  </si>
  <si>
    <t xml:space="preserve">Asigando el día 24/01/2020, Julio Cesar Alvarez </t>
  </si>
  <si>
    <t>Cto-25-2020, Giovanni  Fernando Sanchez</t>
  </si>
  <si>
    <t>Asigando el día 24/01/2020, Oscar Juan Pablo Hernandez</t>
  </si>
  <si>
    <t>Cto-023-2020, Julian Torres</t>
  </si>
  <si>
    <t xml:space="preserve">Cto-29-2020, Juan Camilo Zambrano </t>
  </si>
  <si>
    <t xml:space="preserve">Asignado el día 27/01/2020, Carolina Pulido  </t>
  </si>
  <si>
    <t>Cto-030-2020, Carlos Fernando Hernandez</t>
  </si>
  <si>
    <t xml:space="preserve">Asigando el día 27/01/2020, Oscar Juan Pablo Hernandez </t>
  </si>
  <si>
    <t xml:space="preserve">Cto-13-2020, Leonardo Rodriguez </t>
  </si>
  <si>
    <t xml:space="preserve">Asigando el día 14/01/2020, Carolina Pulido </t>
  </si>
  <si>
    <t xml:space="preserve">Cto-009-2020, Carolina Lopez Esguerra </t>
  </si>
  <si>
    <t xml:space="preserve">Cto-003-2020, Diana Alexandra Bernal </t>
  </si>
  <si>
    <t>Asugnado el día 17/01/2020, Oscar Juan Palbo hernandez</t>
  </si>
  <si>
    <t xml:space="preserve">Cto-032-2020, Milena Castañeda Carpintero </t>
  </si>
  <si>
    <t>Asigando el día 05/02/2020, Carolina Pulida</t>
  </si>
  <si>
    <t xml:space="preserve">Cto-035-2020, Janeth Díaz Ariza
</t>
  </si>
  <si>
    <t xml:space="preserve">asigando el día 14/02/2020, caerolina pulido                                                                                                                                                                                                                                                                                                                                                                                                                                                                                                                                                                                                                                                                                                                                                                                                                                                  </t>
  </si>
  <si>
    <t>Cto-039-2020, Jenny Paola Molina</t>
  </si>
  <si>
    <t>Asignado el día 20/02/2020, Oscar Juan Pablo Hernandez Arias.</t>
  </si>
  <si>
    <t>Cto-027-2020, Laura Lucely León Lopez</t>
  </si>
  <si>
    <t>Asignado el día 30/01/2020, Carolina Pulido</t>
  </si>
  <si>
    <t>Cto-010-2020, Beltran y Castellanos Asociados Limitada</t>
  </si>
  <si>
    <t xml:space="preserve">asigando a Oscar Juan Pablo Hernandez </t>
  </si>
  <si>
    <t xml:space="preserve">Cto-26-2020, Nathalia Carolina Insuasty </t>
  </si>
  <si>
    <t xml:space="preserve">Asignado el día 27/01/2020, Oscar Juan Pablo Hernandez Arias </t>
  </si>
  <si>
    <t>Línea Asignada a la Dra. Nohemi Ojeda, el día 10/02/2020</t>
  </si>
  <si>
    <t>Cto-034-2020, Cesar Vera</t>
  </si>
  <si>
    <t xml:space="preserve">Asigando el día 07/02/2020, Oscar Juan Pablo Hernandez Arias </t>
  </si>
  <si>
    <t>Cto-037-2020, Diana Carolina Diaz</t>
  </si>
  <si>
    <t xml:space="preserve">Asigando el día 19/02/2020, Oscar Juan Pablo Hernandez Arias </t>
  </si>
  <si>
    <t xml:space="preserve">Cto-040-2020, Efrain Camilo Jurado </t>
  </si>
  <si>
    <t xml:space="preserve">Asignado el día 25/02/2020, Oscar Juan Pablo Hernandez </t>
  </si>
  <si>
    <t xml:space="preserve">Cto-28-2020, Alexander Escudero </t>
  </si>
  <si>
    <t>Cto-31-2020, Gustavo Adolfo Forero</t>
  </si>
  <si>
    <t xml:space="preserve">Asigando el dçia 31/01/2020, Carolina Pulido </t>
  </si>
  <si>
    <t>Cto-006-2020, Oscar Juan Pablo Hernandez Airas</t>
  </si>
  <si>
    <t xml:space="preserve">Asigando a Julio Cesar Alvarez Velasquez </t>
  </si>
  <si>
    <t>Cto-018-2020, Maria Fernanda Cristancho</t>
  </si>
  <si>
    <t xml:space="preserve">Asignado el día 31/01/2020, Oscar Juan Pablo Hernandez Arias </t>
  </si>
  <si>
    <t xml:space="preserve">Cto-011-2020, Claudia Isabel Rojano Rodriguez </t>
  </si>
  <si>
    <t>Asignada el día 24/01/2020, Oscar Juan Pablo Hernandez</t>
  </si>
  <si>
    <t>Asiganada el día 06/03/2020, dra. Nohemi ojeda,</t>
  </si>
  <si>
    <t>Cumlino el día 28/02/2020</t>
  </si>
  <si>
    <t>Se modifica el Valor asigando en el rubro de capactiación, es decir, el valor inicial es de $15.000.000, se adicona el valor de $4.923.503. para un total de $19.923.503
Nuevo valor de la Línea 103.049.503 
EL valor adcionar viene del presuspesuto para facturación.</t>
  </si>
  <si>
    <t>Se une  con la líena No.6</t>
  </si>
  <si>
    <t>Prestar el servicio de hosting para la plataforma tecnológica del DASCD, integrado con el servicio de envio de correos transaccionales a traves de un API.</t>
  </si>
  <si>
    <t>1 MESES</t>
  </si>
  <si>
    <t>Se crea nueva línea para  prorrogar (1 mes) y adcionar (2.507.778) el contrato 073-2018.
el valor de la adición se toma del saldo que quedó del proceso de la línea 07, que se adjudico por el valor de $8.050.000</t>
  </si>
  <si>
    <t>Se modifica el valor inicial de $1.000.000.000  a $948.418.000 disminuyendo en $51.582.000, que serán destinados a la creación de una nueva línea ($42.000.000) y para la línea 115 ($9.582.000).
 Se modifican las fechas de radicación y suscripción del contrato para los meses de abril y julio respectivamente.
El gerente del  proyecto se compromete a elevar a la D.D de presupesupuesto  inquietud si al armonizar el plan de desarrollo se manienete el CDP  del proceso contratación.</t>
  </si>
  <si>
    <t>Meta: Desarrollar el 100% de las actividades previstas en el plan de acción de la política pública para la gestión integral del talento humano en el periodo 2016 – 2019, directamente al producto 1.3.2 Programa de Formación en Innovación Pública Distrital, cuya meta para el 2020 es de 400  funcionarios participantes en el en el Programa de Formación en Innovación Pública Distrital.</t>
  </si>
  <si>
    <t xml:space="preserve"> Apoyar la conformación e implementación de la red gestores de capacitación a Implementar los productos de la Política Pública de Gestión Integral del Talento Humano</t>
  </si>
  <si>
    <t xml:space="preserve">Se modifican las fechas de elaboración de Estudios y documentos previos, radicación en marzo y suscripción del contrato para el mes de abril.
Se modifican la meta y la actividad, pasando de “DESARROLLO-CAPACITACIÓN-META 5. Beneficiar 23.000 funcionarios de las entidades del distrito con programas de capacitación y formación de acuerdo con la competencia del DASCD.” a “POLÍTICA-META 1. Desarrollar el 100% de las actividades previstas en el plan de acción de la política pública para la gestión integral del talento humano en el periodo 2016 - 2019.” Y la actividad de “Apoyar la conformación e implementación de la red gestores de capacitación” a “Implementar los productos de la Política Pública de Gestión Integral del Talento Humano”
</t>
  </si>
  <si>
    <t xml:space="preserve">Se modifica el valor inicial de $50.700.000 a $26.000.000, disminuyendo en $24.700.000, el monto será destinado a la creación de una nueva línea.
Se modifica el plazo estimado de ejecución a 5 meses. Se modifican la meta y la actividad, pasando de “DESARROLLO-CAPACITACIÓN-META 5. Beneficiar 23.000 funcionarios de las entidades del distrito con programas de capacitación y formación de acuerdo con la competencia del DASCD.” a “POLÍTICA-META 1. Desarrollar el 100% de las actividades previstas en el plan de acción de la política pública para la gestión integral del talento humano en el periodo 2016 - 2019.” Y la actividad de “Apoyar la conformación e implementación de la red gestores de capacitación” a “Implementar los productos de la Política Pública de Gestión Integral del Talento Humano”
</t>
  </si>
  <si>
    <t xml:space="preserve">Se modifican las fechas de radicación y suscripción del contrato para el mes de abril.Se modifican la meta y la actividad, pasando de “DESARROLLO-CAPACITACIÓN-META 5. Beneficiar 23.000 funcionarios de las entidades del distrito con programas de capacitación y formación de acuerdo con la competencia del DASCD.” a “POLÍTICA-META 1. Desarrollar el 100% de las actividades previstas en el plan de acción de la política pública para la gestión integral del talento humano en el periodo 2016 - 2019.” Y la actividad de “Apoyar la conformación e implementación de la red gestores de capacitación” a “Implementar los productos de la Política Pública de Gestión Integral del Talento Humano”
</t>
  </si>
  <si>
    <t>Meta desarrollar el 100% de las actividades previstas en el plan de acción de la política pública para la gestión integral del talento humano en el periodo 2016 – 2019, directamente al producto 2.3.2 Programa para la construcción de ambientes laborales diversos, amorosos y seguros, mediante el diseño e implementación de un programa de sensibilización, capacitación en ambientes laborales inclusivos dirigido a todos las personas trabajadoras  de las entidades y organismos distritales y  adaptación laboral (Inducción, reinducción y bienestar), con enfoque  poblacional-diferencial y de género; utilizando la pedagogía, la lúdica y el arte como herramientas para la generación de ambientes de trabajo donde la  diversidad sea el pilar fundamental para  ser y  estar, y promover una cultura de derechos humanos.</t>
  </si>
  <si>
    <t>Apoyar la conformación e implementación de la red gestores de capacitación a Implementar los productos de la Política Pública de Gestión Integral del Talento Humano.</t>
  </si>
  <si>
    <t>Se modifican la meta y la actividad, pasando de “DESARROLLO-CAPACITACIÓN-META 5. Beneficiar 23.000 funcionarios de las entidades del distrito con programas de capacitación y formación de acuerdo con la competencia del DASCD.” a “POLÍTICA-META 1. Desarrollar el 100% de las actividades previstas en el plan de acción de la política pública para la gestión integral del talento humano en el periodo 2016 - 2019.” Y la actividad de “Apoyar la conformación e implementación de la red gestores de capacitación” a “Implementar los productos de la Política Pública de Gestión Integral del Talento Humano”</t>
  </si>
  <si>
    <t>Se modifica el plazo de ejecución de 12 meses a 24 meses</t>
  </si>
  <si>
    <t xml:space="preserve">Se modifica el objeto contractual de: “Prestar servicios de apoyo a la Subdirección de Gestión Distrital de Bienestar, Desarrollo y Desempeño en la realización de las actividades de bienestar, capacitación y Seguridad y Salud en el Trabajo”
Se modifican las fechas de radicación en marzo y suscripción del contrato para el mes de abril.
Se modifica el valor inicial de $14.718.000 a $24.300.000 aumentando en $9.582.000 provenientes de la línea 78
</t>
  </si>
  <si>
    <t>Prestar servicios profesionales para apoyar a la Subdirección de Gestión Distrital de Bienestar, Desarrollo y Desempeño en la realización de las actividades de bienestar, capacitación, SEVCOM y Seguridad y Salud en el Trabajo</t>
  </si>
  <si>
    <t xml:space="preserve">Se modifica la modalidad de selección de “Mínima cuantía por la tienda virtual del Estado” Colombiano” a proceso de selección de minia cuantía. </t>
  </si>
  <si>
    <t>Prestar servicios profesionales para realizar la estructuración técnica y pedagógica del Aula del Saber Distrital.</t>
  </si>
  <si>
    <t>Prestar servicios profesionales para liderar la implementación y prototipado de la red de formación en Cambio Organizacional e innovación, dirigida a servidores públicos de las entidades y organismos Distritales para la vigencia 2020.</t>
  </si>
  <si>
    <t>7 meses</t>
  </si>
  <si>
    <t>6 meses</t>
  </si>
  <si>
    <t xml:space="preserve">POLÍTICA-META 1. Desarrollar el 100% de las actividades previstas en el plan de acción de la política pública para la gestión integral del talento humano en el periodo 2016 - 2019.” </t>
  </si>
  <si>
    <t>Implementar los productos de la Política Pública de Gestión Integral del Talento Humano</t>
  </si>
  <si>
    <t>5. Diseñar e implementar mecanismos de evaluación y formación integral</t>
  </si>
  <si>
    <t>Se crea Línea</t>
  </si>
  <si>
    <t xml:space="preserve">Se une la línea 6 y 95 del presente plan a solicitud del área ORIGEN.
Se modifica el objeto contractual.
Aumenta el valor total a $72.942.222.
Se adiciona un nuevo rubro presupuestal DE INVERSIÓN,  se modficia fecha de suscripción del contrato para abril. </t>
  </si>
  <si>
    <t>Infraestructura
02-Dotacion</t>
  </si>
  <si>
    <t>3-1-2-02-02-03-0003-004 -Servicios de suministro de infraestructura de hosting y de tecnología de la información (TI)
3-3-1-15-07-43-1179 - 189 "Un servicio civil que deja huella"</t>
  </si>
  <si>
    <t>FUNCIONAMIENTO
INVERSION</t>
  </si>
  <si>
    <t>Prestar servicios profesionales para liderar la conformación e implementación de la red de formación en Cambio Organizacional e innovación, dirigida a servidores públicos de las entidades y organismos Distritales.</t>
  </si>
  <si>
    <t>24 MESES</t>
  </si>
  <si>
    <t>Comité Extraordinario
No.008
18/03/2020</t>
  </si>
  <si>
    <t>Se llevo a cabo el trámite en la tineda virtual del Estado Colombiano, quedando legalizada el 27 de febrero de 2020.</t>
  </si>
  <si>
    <t>Asigando el día  30 de marzo de 2020, Julio Cesar álvarez Velasquez</t>
  </si>
  <si>
    <t>CPS-036-2020 suscrito con Siftware Colombia Servicios informaticos S.A.S, 28/02/2020</t>
  </si>
  <si>
    <t>1. vezCAMBIO DE PROVEEDOR
2. vez se suscribio con cesar riaño Cto-046-2020</t>
  </si>
  <si>
    <t>Llegó el 29 de enero Andrea Ximena Godoy 
Asigando nuevemante el d{ia 25 de marzo de 2020, asigando a Oscar Juan Pablo Hernandez Arias</t>
  </si>
  <si>
    <t>No la han radicado</t>
  </si>
  <si>
    <t>Asiganada el día 02 de abril de 2020, a Oscar Juan Pablo Hernandez</t>
  </si>
  <si>
    <t>Asigando el día 24 de ferbero de 2020, Nohemí ojeda</t>
  </si>
  <si>
    <t>Suscrito con Jaime Alejandro Herrera Cto CPS-AG-041-2020, el día 05 de marzo de 2020.</t>
  </si>
  <si>
    <t>Suscrito con Cristian Andres Urrea Cto CPS-AG-045-2020, el día 18 de marzo de 2020.</t>
  </si>
  <si>
    <t>Asigando el día  10 de marzo de 2020, Oscar Juan Pablo.</t>
  </si>
  <si>
    <t>Asigando el día 24 de marzo de 2020, Julio Cesar Alvarez</t>
  </si>
  <si>
    <t>Asiganda a Oscar Juan Pablo Hernandez</t>
  </si>
  <si>
    <t>Asigando a la Dra. Nohemi Ojeda</t>
  </si>
  <si>
    <t>No ha  sido radicada OJO STJ</t>
  </si>
  <si>
    <t xml:space="preserve">No ha  sido radicada </t>
  </si>
  <si>
    <t>Asignado el  día   26  de marzo de 2020, a Nohemí ojeda</t>
  </si>
  <si>
    <t>Prestar servicios profesionales para liderar  la gestión de la Capacitación dentro del componente Desarrollo del potencial humano al servicio de Bogotá.</t>
  </si>
  <si>
    <t>Comité Extraordinario No.009
08/04/2020</t>
  </si>
  <si>
    <t xml:space="preserve"> Se solicita Modificar Fecha estimada de Inicio de Estudios Previos: Abril - Fecha estimada de radicación en STJ: Abril </t>
  </si>
  <si>
    <t xml:space="preserve">Se solicita modificar:  - Fecha estimada de Inicio de Estudios Previos: Abril - Fecha estimada de radicación: Abril - Fecha estimada de suscripción del contrato: Mayo </t>
  </si>
  <si>
    <t xml:space="preserve">Se solicita modificar:  - Objeto por el indicado en la columna correspondiente - Fecha estimada de radicación: Abril - Fecha estimada de suscripción del contrato: Mayo - Valor: incrementa en 10.000.000 que vienen de la línea 55 </t>
  </si>
  <si>
    <t>Prórroga Cto 062 de 2019 Prestar servicios operativos y brindar los medios requeridos para el desarrollo de actividades de Bienestar y Capacitación dirigidos a los servidores públicos del Distrito</t>
  </si>
  <si>
    <r>
      <t xml:space="preserve">Se solicita modificar la fecha estimada de elaboración de estudios y documentos previos, radicación y suscripción del contrato para el mes de </t>
    </r>
    <r>
      <rPr>
        <b/>
        <sz val="9"/>
        <color indexed="10"/>
        <rFont val="Arial"/>
        <family val="2"/>
      </rPr>
      <t>MAYO.</t>
    </r>
  </si>
  <si>
    <t>3 meses</t>
  </si>
  <si>
    <t xml:space="preserve">Se modifican las fechas de radicación y suscripción del contrato para los meses de junio y septiembre respectivamente 
</t>
  </si>
  <si>
    <t>Se solicita modificar Fecha estimada de Inicio de Estudios Previos: Mayo - Fecha estimada de radicación: Mayo - Fecha estimada de suscripción del contrato: Mayo 
Por decisión unamie del comité se modifica la fecha de elaboración, radicación y suscrpción para el mes de junio</t>
  </si>
  <si>
    <t>Realizar las adecuaciones locativas y mantenimiento preventivo y correctivo necesario en las instalaciones del DASCD.</t>
  </si>
  <si>
    <t xml:space="preserve">Se elimina línea </t>
  </si>
  <si>
    <t>NOVIEMBRE</t>
  </si>
  <si>
    <t>5 meses</t>
  </si>
  <si>
    <t>Se modifica el valor inicial de $570.384.000 a $828.384.000, aumentando en $258.000.000 provenientes de las líneas 51 y 67. x Se modifican las fechas de radicación y suscripción del contrato para los meses de octubre y noviembre respectivamente 
El comité de maenra unanime determina fecha de elaboración y radicación para el mes de julio, suscripción el mes de agosto</t>
  </si>
  <si>
    <t>Se modifican las fechas de elaboración, radicación y suscripción del contrato para los meses de abril y mayo respectivamente</t>
  </si>
  <si>
    <t>Se modifican las fechas de elaboración radicación y suscripción del contrato para el mes de abril.</t>
  </si>
  <si>
    <t>Se modifican las fechas de elaboración, radicación y suscripción del contrato para los meses de junio y agosto respectivamente</t>
  </si>
  <si>
    <t xml:space="preserve">Se modifican las fechas de Elaboración, radicación y suscripción del contrato para los meses de julio y agosto respectivamente </t>
  </si>
  <si>
    <t xml:space="preserve">Se modifica la fecha de elaboración, radicación y suscripción del contrato para el mes de julio </t>
  </si>
  <si>
    <t>Se elimina  línea</t>
  </si>
  <si>
    <t>Se elimina línea</t>
  </si>
  <si>
    <t>CPS-049-2020 susctio con E&amp;C INGENIEROS S.A.S, 01/04/2020, por el valor de $55.482.500</t>
  </si>
  <si>
    <t>se requiere que se incremente el valor del presupuesto actual en  $​1.828.653 Así mismo se debe modificar la fecha de radicación en al STJ  Este incremento se está solicitando del rubro  3-1-2-02-02-03-0006-003 Servicios de mantenimiento y reparación de computadores y equipo periférico, ES DECIR, del valor que se libero de la línea 11. ademas de ello, se modifica fecha de elaboración, radicación y suscripción.</t>
  </si>
  <si>
    <t>9 meses</t>
  </si>
  <si>
    <t>Prestar servicios profesionales en temas administrativos y contractuales de competencia del Departamento Administrativo del Servicio Civil Distrital.</t>
  </si>
  <si>
    <t xml:space="preserve">MAYO </t>
  </si>
  <si>
    <t xml:space="preserve">El comité de manera unanime tranfieren la línea a la OTIC, cambia el obejto,  el plazo de elaboración, radicación suscripción. </t>
  </si>
  <si>
    <t xml:space="preserve">Se modifican las fechas de radicación y suscripción del contrato para los meses de julio y agosto respectivamente 
</t>
  </si>
  <si>
    <t>7 MESES</t>
  </si>
  <si>
    <t xml:space="preserve">Se solicita modificar la fecha estimada de elaboración de estudios y documentos previos, radicación y suscripción del contrato para el mes de MAYO. Su plazo de modificación a 7 meses </t>
  </si>
  <si>
    <t>6MESES</t>
  </si>
  <si>
    <t>7MESES</t>
  </si>
  <si>
    <t>Se solicita modificar la fecha estimada de elaboración de estudios y documentos previos, radicación y suscripción del contrato para el mes de MAYO. Plazo de ejecucíon baja a 7 meses</t>
  </si>
  <si>
    <t> Aumentar el valor de la línea en $2.392.222, del saldo que se tiene en ese rubro, Disminuir el plazo de ejecución en 9 meses</t>
  </si>
  <si>
    <t>POLÍTICA-META 1. Desarrollar el 100% de las actividades previstas en el plan de acción de la política pública para la gestión integral del talento humano en el periodo 2016 - 2019.</t>
  </si>
  <si>
    <t>Cto-36-2020 Software Colombia Servicios Informáticos S.A.S,  28/02/2020, por el valor de $8.050.00</t>
  </si>
  <si>
    <t>Cto-038_2020 ,ETB S.A el 28/02/2020, por el valor de $158.159.388</t>
  </si>
  <si>
    <t>Se encuentra en evaluación</t>
  </si>
  <si>
    <t>Cto-17-2020 CAR SCANER el 25/02/2020  por el valor de $20.000.000</t>
  </si>
  <si>
    <t>Cto-051-2020 Ana Maria Zarta</t>
  </si>
  <si>
    <t>Cto-053-2020 suscrito con Yady Paola Morales el día 14/04/2020</t>
  </si>
  <si>
    <t>Cto-052-2020, suscito con GOPHER GROUP S.A.S, el día 08/04/2020 por el valor de $15.980.000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</si>
</sst>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240A]d&quot;-&quot;mmmm&quot;-&quot;yyyy;@"/>
    <numFmt numFmtId="166" formatCode="_-[$$-240A]\ * #,##0.00_-;\-[$$-240A]\ * #,##0.00_-;_-[$$-240A]\ * &quot;-&quot;??_-;_-@_-"/>
    <numFmt numFmtId="167" formatCode="_-&quot;$&quot;* #,##0_-;\-&quot;$&quot;* #,##0_-;_-&quot;$&quot;* &quot;-&quot;??_-;_-@_-"/>
    <numFmt numFmtId="168" formatCode="_-[$$-240A]\ * #,##0_-;\-[$$-240A]\ * #,##0_-;_-[$$-240A]\ * &quot;-&quot;??_-;_-@_-"/>
    <numFmt numFmtId="169" formatCode="_-* #,##0_-;\-* #,##0_-;_-* &quot;-&quot;??_-;_-@_-"/>
  </numFmts>
  <fonts count="86">
    <font>
      <sz val="11"/>
      <color theme="1"/>
      <name val="Calibri"/>
      <family val="2"/>
    </font>
    <font>
      <sz val="11"/>
      <color indexed="8"/>
      <name val="Calibri"/>
      <family val="2"/>
    </font>
    <font>
      <b/>
      <sz val="11"/>
      <color indexed="8"/>
      <name val="Calibri"/>
      <family val="2"/>
    </font>
    <font>
      <sz val="11"/>
      <color indexed="9"/>
      <name val="Calibri"/>
      <family val="2"/>
    </font>
    <font>
      <b/>
      <sz val="10"/>
      <name val="Calibri"/>
      <family val="2"/>
    </font>
    <font>
      <b/>
      <sz val="10"/>
      <color indexed="8"/>
      <name val="Arial"/>
      <family val="2"/>
    </font>
    <font>
      <b/>
      <sz val="10"/>
      <name val="Arial"/>
      <family val="2"/>
    </font>
    <font>
      <sz val="10"/>
      <name val="Arial"/>
      <family val="2"/>
    </font>
    <font>
      <sz val="10"/>
      <name val="Arial Narrow"/>
      <family val="2"/>
    </font>
    <font>
      <sz val="8"/>
      <color indexed="30"/>
      <name val="Arial"/>
      <family val="2"/>
    </font>
    <font>
      <sz val="11"/>
      <color indexed="8"/>
      <name val="Arial"/>
      <family val="2"/>
    </font>
    <font>
      <b/>
      <sz val="11"/>
      <color indexed="8"/>
      <name val="Arial"/>
      <family val="2"/>
    </font>
    <font>
      <sz val="9"/>
      <color indexed="8"/>
      <name val="Arial"/>
      <family val="2"/>
    </font>
    <font>
      <b/>
      <sz val="9"/>
      <color indexed="8"/>
      <name val="Arial"/>
      <family val="2"/>
    </font>
    <font>
      <sz val="10"/>
      <color indexed="8"/>
      <name val="Arial"/>
      <family val="2"/>
    </font>
    <font>
      <sz val="10"/>
      <color indexed="9"/>
      <name val="Arial"/>
      <family val="2"/>
    </font>
    <font>
      <sz val="9"/>
      <name val="Arial Narrow"/>
      <family val="2"/>
    </font>
    <font>
      <sz val="10"/>
      <color indexed="8"/>
      <name val="Calibri"/>
      <family val="2"/>
    </font>
    <font>
      <sz val="9"/>
      <color indexed="8"/>
      <name val="Arial Narrow"/>
      <family val="2"/>
    </font>
    <font>
      <sz val="8"/>
      <color indexed="8"/>
      <name val="Arial Narrow"/>
      <family val="2"/>
    </font>
    <font>
      <sz val="8"/>
      <name val="Arial Narrow"/>
      <family val="2"/>
    </font>
    <font>
      <b/>
      <sz val="10"/>
      <color indexed="8"/>
      <name val="Calibri"/>
      <family val="2"/>
    </font>
    <font>
      <sz val="9"/>
      <color indexed="8"/>
      <name val="Calibri"/>
      <family val="2"/>
    </font>
    <font>
      <i/>
      <sz val="9"/>
      <color indexed="8"/>
      <name val="Arial"/>
      <family val="2"/>
    </font>
    <font>
      <b/>
      <sz val="10"/>
      <color indexed="10"/>
      <name val="Arial"/>
      <family val="2"/>
    </font>
    <font>
      <sz val="10"/>
      <color indexed="10"/>
      <name val="Arial"/>
      <family val="2"/>
    </font>
    <font>
      <sz val="9"/>
      <color indexed="10"/>
      <name val="Calibri"/>
      <family val="2"/>
    </font>
    <font>
      <sz val="10"/>
      <color indexed="10"/>
      <name val="Calibri"/>
      <family val="2"/>
    </font>
    <font>
      <sz val="9"/>
      <color indexed="10"/>
      <name val="Arial Narrow"/>
      <family val="2"/>
    </font>
    <font>
      <sz val="8"/>
      <color indexed="10"/>
      <name val="Arial Narrow"/>
      <family val="2"/>
    </font>
    <font>
      <sz val="9"/>
      <color indexed="10"/>
      <name val="Arial"/>
      <family val="2"/>
    </font>
    <font>
      <b/>
      <sz val="14"/>
      <color indexed="8"/>
      <name val="Arial"/>
      <family val="2"/>
    </font>
    <font>
      <b/>
      <sz val="9"/>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70C0"/>
      <name val="Arial"/>
      <family val="2"/>
    </font>
    <font>
      <sz val="11"/>
      <color theme="1"/>
      <name val="Arial"/>
      <family val="2"/>
    </font>
    <font>
      <sz val="10"/>
      <color theme="1"/>
      <name val="Arial"/>
      <family val="2"/>
    </font>
    <font>
      <b/>
      <sz val="9"/>
      <color theme="1"/>
      <name val="Arial"/>
      <family val="2"/>
    </font>
    <font>
      <sz val="10"/>
      <color theme="0"/>
      <name val="Arial"/>
      <family val="2"/>
    </font>
    <font>
      <sz val="10"/>
      <color theme="1"/>
      <name val="Calibri"/>
      <family val="2"/>
    </font>
    <font>
      <sz val="9"/>
      <color theme="1"/>
      <name val="Arial Narrow"/>
      <family val="2"/>
    </font>
    <font>
      <sz val="8"/>
      <color theme="1"/>
      <name val="Arial Narrow"/>
      <family val="2"/>
    </font>
    <font>
      <b/>
      <sz val="10"/>
      <color theme="1"/>
      <name val="Calibri"/>
      <family val="2"/>
    </font>
    <font>
      <b/>
      <sz val="10"/>
      <color theme="1"/>
      <name val="Arial"/>
      <family val="2"/>
    </font>
    <font>
      <sz val="9"/>
      <color theme="1"/>
      <name val="Calibri"/>
      <family val="2"/>
    </font>
    <font>
      <b/>
      <sz val="10"/>
      <color rgb="FFFF0000"/>
      <name val="Arial"/>
      <family val="2"/>
    </font>
    <font>
      <sz val="10"/>
      <color rgb="FFFF0000"/>
      <name val="Arial"/>
      <family val="2"/>
    </font>
    <font>
      <sz val="10"/>
      <color rgb="FFFF0000"/>
      <name val="Calibri"/>
      <family val="2"/>
    </font>
    <font>
      <sz val="9"/>
      <color rgb="FFFF0000"/>
      <name val="Calibri"/>
      <family val="2"/>
    </font>
    <font>
      <sz val="9"/>
      <color rgb="FFFF0000"/>
      <name val="Arial Narrow"/>
      <family val="2"/>
    </font>
    <font>
      <sz val="8"/>
      <color rgb="FFFF0000"/>
      <name val="Arial Narrow"/>
      <family val="2"/>
    </font>
    <font>
      <b/>
      <sz val="11"/>
      <color theme="1"/>
      <name val="Arial"/>
      <family val="2"/>
    </font>
    <font>
      <sz val="9"/>
      <color theme="1"/>
      <name val="Arial"/>
      <family val="2"/>
    </font>
    <font>
      <b/>
      <sz val="14"/>
      <color theme="1"/>
      <name val="Arial"/>
      <family val="2"/>
    </font>
    <font>
      <sz val="9"/>
      <color rgb="FFFF0000"/>
      <name val="Arial"/>
      <family val="2"/>
    </font>
    <font>
      <i/>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9966FF"/>
        <bgColor indexed="64"/>
      </patternFill>
    </fill>
    <fill>
      <patternFill patternType="solid">
        <fgColor theme="6" tint="-0.24997000396251678"/>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top/>
      <bottom/>
    </border>
    <border>
      <left style="thin"/>
      <right/>
      <top style="thin"/>
      <bottom style="thin"/>
    </border>
    <border>
      <left/>
      <right style="mediumDashed">
        <color rgb="FFFF3399"/>
      </right>
      <top/>
      <bottom style="mediumDashed">
        <color rgb="FFFF3399"/>
      </bottom>
    </border>
    <border>
      <left style="mediumDashed">
        <color rgb="FFFF3399"/>
      </left>
      <right style="mediumDashed">
        <color rgb="FFFF3399"/>
      </right>
      <top style="mediumDashed">
        <color rgb="FFFF3399"/>
      </top>
      <bottom style="mediumDashed">
        <color rgb="FFFF3399"/>
      </bottom>
    </border>
    <border>
      <left style="thin"/>
      <right style="mediumDashed">
        <color rgb="FFFF3399"/>
      </right>
      <top style="thin"/>
      <bottom style="thin"/>
    </border>
    <border>
      <left style="thin"/>
      <right style="thin"/>
      <top style="thin"/>
      <bottom/>
    </border>
    <border>
      <left/>
      <right/>
      <top style="thin"/>
      <bottom style="thin"/>
    </border>
    <border>
      <left/>
      <right style="mediumDashed">
        <color rgb="FFFF3399"/>
      </right>
      <top style="mediumDashed">
        <color rgb="FFFF3399"/>
      </top>
      <bottom style="mediumDashed">
        <color rgb="FFFF3399"/>
      </bottom>
    </border>
    <border>
      <left/>
      <right style="thin"/>
      <top style="thin"/>
      <bottom style="thin"/>
    </border>
    <border>
      <left style="mediumDashed">
        <color rgb="FFFF3399"/>
      </left>
      <right/>
      <top style="mediumDashed">
        <color rgb="FFFF3399"/>
      </top>
      <bottom style="mediumDashed">
        <color rgb="FFFF3399"/>
      </bottom>
    </border>
    <border>
      <left style="mediumDashed">
        <color rgb="FFFF3399"/>
      </left>
      <right style="mediumDashed">
        <color rgb="FFFF3399"/>
      </right>
      <top/>
      <bottom style="mediumDashed">
        <color rgb="FFFF3399"/>
      </bottom>
    </border>
    <border>
      <left style="mediumDashed">
        <color rgb="FFFF3399"/>
      </left>
      <right/>
      <top style="mediumDashed">
        <color rgb="FFFF3399"/>
      </top>
      <bottom/>
    </border>
    <border>
      <left style="mediumDashed">
        <color rgb="FFFF3399"/>
      </left>
      <right style="mediumDashed">
        <color rgb="FFFF3399"/>
      </right>
      <top style="mediumDashed">
        <color rgb="FFFF3399"/>
      </top>
      <bottom/>
    </border>
    <border>
      <left/>
      <right style="thin"/>
      <top style="thin"/>
      <bottom/>
    </border>
    <border>
      <left/>
      <right style="thin"/>
      <top/>
      <bottom style="thin"/>
    </border>
    <border>
      <left/>
      <right style="mediumDashed">
        <color rgb="FFFF3399"/>
      </right>
      <top style="mediumDashed">
        <color rgb="FFFF3399"/>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208">
    <xf numFmtId="0" fontId="0" fillId="0" borderId="0" xfId="0" applyFont="1" applyAlignment="1">
      <alignment/>
    </xf>
    <xf numFmtId="0" fontId="4" fillId="33" borderId="10" xfId="0" applyFont="1" applyFill="1" applyBorder="1" applyAlignment="1" applyProtection="1">
      <alignment horizontal="center" vertical="center" wrapText="1"/>
      <protection hidden="1"/>
    </xf>
    <xf numFmtId="0" fontId="0" fillId="0" borderId="0" xfId="0" applyFill="1" applyAlignment="1">
      <alignment horizontal="left"/>
    </xf>
    <xf numFmtId="0" fontId="63" fillId="12"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0" fontId="7" fillId="10" borderId="11" xfId="0" applyFont="1" applyFill="1" applyBorder="1" applyAlignment="1" applyProtection="1">
      <alignment horizontal="left" vertical="center"/>
      <protection hidden="1"/>
    </xf>
    <xf numFmtId="0" fontId="8" fillId="10" borderId="11" xfId="53" applyFont="1" applyFill="1" applyBorder="1" applyAlignment="1" applyProtection="1">
      <alignment horizontal="left" vertical="center"/>
      <protection hidden="1"/>
    </xf>
    <xf numFmtId="0" fontId="0" fillId="11" borderId="0" xfId="0" applyFill="1" applyAlignment="1">
      <alignment/>
    </xf>
    <xf numFmtId="0" fontId="64" fillId="11" borderId="11" xfId="0" applyFont="1" applyFill="1" applyBorder="1" applyAlignment="1" applyProtection="1">
      <alignment horizontal="left" vertical="center"/>
      <protection hidden="1"/>
    </xf>
    <xf numFmtId="0" fontId="63" fillId="0" borderId="0" xfId="0" applyFont="1" applyAlignment="1">
      <alignment/>
    </xf>
    <xf numFmtId="0" fontId="0" fillId="0" borderId="0" xfId="0" applyAlignment="1">
      <alignment wrapText="1"/>
    </xf>
    <xf numFmtId="0" fontId="65" fillId="0" borderId="12" xfId="0" applyFont="1" applyBorder="1" applyAlignment="1" applyProtection="1">
      <alignment vertical="center"/>
      <protection hidden="1"/>
    </xf>
    <xf numFmtId="0" fontId="65" fillId="0" borderId="0" xfId="0" applyFont="1" applyBorder="1" applyAlignment="1" applyProtection="1">
      <alignment vertical="center"/>
      <protection hidden="1"/>
    </xf>
    <xf numFmtId="0" fontId="65" fillId="0" borderId="0" xfId="0" applyFont="1" applyBorder="1" applyAlignment="1" applyProtection="1">
      <alignment horizontal="left" vertical="center"/>
      <protection hidden="1"/>
    </xf>
    <xf numFmtId="0" fontId="7" fillId="34" borderId="11" xfId="0" applyFont="1" applyFill="1" applyBorder="1" applyAlignment="1" applyProtection="1">
      <alignment horizontal="center" vertical="center" wrapText="1"/>
      <protection hidden="1"/>
    </xf>
    <xf numFmtId="166" fontId="65" fillId="0" borderId="0" xfId="49" applyNumberFormat="1" applyFont="1" applyBorder="1" applyAlignment="1" applyProtection="1">
      <alignment vertical="center"/>
      <protection hidden="1"/>
    </xf>
    <xf numFmtId="166" fontId="65" fillId="0" borderId="0" xfId="49" applyNumberFormat="1" applyFont="1" applyBorder="1" applyAlignment="1" applyProtection="1">
      <alignment horizontal="center" vertical="center"/>
      <protection hidden="1"/>
    </xf>
    <xf numFmtId="0" fontId="7" fillId="0" borderId="11" xfId="0" applyFont="1" applyFill="1" applyBorder="1" applyAlignment="1" applyProtection="1">
      <alignment horizontal="center" vertical="center" wrapText="1"/>
      <protection hidden="1"/>
    </xf>
    <xf numFmtId="0" fontId="7" fillId="35" borderId="11" xfId="0" applyFont="1" applyFill="1" applyBorder="1" applyAlignment="1" applyProtection="1">
      <alignment horizontal="center" vertical="center" wrapText="1"/>
      <protection hidden="1"/>
    </xf>
    <xf numFmtId="0" fontId="66" fillId="0" borderId="0" xfId="0" applyFont="1" applyAlignment="1">
      <alignment horizontal="center" vertical="center"/>
    </xf>
    <xf numFmtId="166" fontId="7" fillId="0" borderId="11" xfId="49" applyNumberFormat="1" applyFont="1" applyFill="1" applyBorder="1" applyAlignment="1" applyProtection="1">
      <alignment horizontal="center" vertical="center" wrapText="1"/>
      <protection hidden="1"/>
    </xf>
    <xf numFmtId="0" fontId="66" fillId="0" borderId="11" xfId="39" applyFont="1" applyFill="1" applyBorder="1" applyAlignment="1">
      <alignment horizontal="center" vertical="center" wrapText="1"/>
    </xf>
    <xf numFmtId="0" fontId="65" fillId="0" borderId="0" xfId="0" applyFont="1" applyAlignment="1">
      <alignment vertical="center"/>
    </xf>
    <xf numFmtId="166" fontId="65" fillId="0" borderId="0" xfId="49" applyNumberFormat="1" applyFont="1" applyAlignment="1">
      <alignment vertical="center"/>
    </xf>
    <xf numFmtId="0" fontId="65" fillId="0" borderId="0" xfId="0" applyFont="1" applyBorder="1" applyAlignment="1">
      <alignment vertical="center"/>
    </xf>
    <xf numFmtId="0" fontId="67" fillId="33" borderId="11" xfId="0" applyFont="1" applyFill="1" applyBorder="1" applyAlignment="1" applyProtection="1">
      <alignment horizontal="center" vertical="center" wrapText="1"/>
      <protection hidden="1"/>
    </xf>
    <xf numFmtId="0" fontId="0" fillId="0" borderId="11" xfId="0" applyFill="1" applyBorder="1" applyAlignment="1">
      <alignment vertical="center"/>
    </xf>
    <xf numFmtId="43" fontId="65" fillId="0" borderId="0" xfId="47" applyFont="1" applyAlignment="1">
      <alignment vertical="center"/>
    </xf>
    <xf numFmtId="0" fontId="7" fillId="0" borderId="11" xfId="39" applyFont="1" applyFill="1" applyBorder="1" applyAlignment="1">
      <alignment horizontal="center" vertical="center" wrapText="1"/>
    </xf>
    <xf numFmtId="0" fontId="7" fillId="0" borderId="11" xfId="0" applyFont="1" applyFill="1" applyBorder="1" applyAlignment="1">
      <alignment horizontal="center" vertical="center" wrapText="1"/>
    </xf>
    <xf numFmtId="3" fontId="7" fillId="0" borderId="11" xfId="0" applyNumberFormat="1" applyFont="1" applyFill="1" applyBorder="1" applyAlignment="1">
      <alignment horizontal="justify" vertical="center"/>
    </xf>
    <xf numFmtId="0" fontId="6" fillId="0" borderId="11" xfId="0" applyFont="1" applyFill="1" applyBorder="1" applyAlignment="1" applyProtection="1">
      <alignment horizontal="center" vertical="center" wrapText="1"/>
      <protection hidden="1"/>
    </xf>
    <xf numFmtId="0" fontId="68" fillId="0" borderId="11" xfId="39" applyFont="1" applyFill="1" applyBorder="1" applyAlignment="1">
      <alignment horizontal="center" vertical="center" wrapText="1"/>
    </xf>
    <xf numFmtId="166" fontId="65" fillId="0" borderId="0" xfId="0" applyNumberFormat="1" applyFont="1" applyAlignment="1">
      <alignment vertical="center"/>
    </xf>
    <xf numFmtId="0" fontId="65" fillId="0" borderId="0" xfId="0" applyFont="1" applyAlignment="1">
      <alignment horizontal="center" vertical="center"/>
    </xf>
    <xf numFmtId="0" fontId="65" fillId="0" borderId="0" xfId="0" applyFont="1" applyBorder="1" applyAlignment="1" applyProtection="1">
      <alignment horizontal="center" vertical="center"/>
      <protection hidden="1"/>
    </xf>
    <xf numFmtId="165" fontId="65" fillId="0" borderId="11" xfId="0" applyNumberFormat="1" applyFont="1" applyBorder="1" applyAlignment="1" applyProtection="1">
      <alignment horizontal="center" vertical="center" wrapText="1"/>
      <protection locked="0"/>
    </xf>
    <xf numFmtId="0" fontId="65" fillId="0" borderId="0" xfId="0" applyFont="1" applyAlignment="1">
      <alignment vertical="center" wrapText="1"/>
    </xf>
    <xf numFmtId="166" fontId="66" fillId="36" borderId="11" xfId="49" applyNumberFormat="1" applyFont="1" applyFill="1" applyBorder="1" applyAlignment="1" applyProtection="1">
      <alignment horizontal="center" vertical="center"/>
      <protection hidden="1"/>
    </xf>
    <xf numFmtId="0" fontId="66" fillId="34" borderId="11" xfId="0" applyFont="1" applyFill="1" applyBorder="1" applyAlignment="1" applyProtection="1">
      <alignment horizontal="center" vertical="center" wrapText="1"/>
      <protection hidden="1"/>
    </xf>
    <xf numFmtId="0" fontId="66" fillId="34" borderId="11" xfId="0" applyFont="1" applyFill="1" applyBorder="1" applyAlignment="1">
      <alignment horizontal="center" vertical="center" wrapText="1"/>
    </xf>
    <xf numFmtId="0" fontId="66" fillId="34" borderId="11" xfId="0" applyFont="1" applyFill="1" applyBorder="1" applyAlignment="1">
      <alignment horizontal="left" vertical="center" wrapText="1"/>
    </xf>
    <xf numFmtId="0" fontId="66" fillId="0" borderId="11" xfId="0" applyFont="1" applyFill="1" applyBorder="1" applyAlignment="1">
      <alignment horizontal="left" vertical="center" wrapText="1"/>
    </xf>
    <xf numFmtId="0" fontId="66" fillId="0" borderId="11" xfId="0" applyFont="1" applyFill="1" applyBorder="1" applyAlignment="1">
      <alignment horizontal="center" vertical="center"/>
    </xf>
    <xf numFmtId="0" fontId="16" fillId="0" borderId="11" xfId="0" applyFont="1" applyFill="1" applyBorder="1" applyAlignment="1" applyProtection="1">
      <alignment horizontal="center" vertical="center" wrapText="1"/>
      <protection hidden="1"/>
    </xf>
    <xf numFmtId="0" fontId="16" fillId="0" borderId="11" xfId="0" applyFont="1" applyFill="1" applyBorder="1" applyAlignment="1">
      <alignment horizontal="center" vertical="center" wrapText="1"/>
    </xf>
    <xf numFmtId="0" fontId="69" fillId="0" borderId="11" xfId="0" applyFont="1" applyFill="1" applyBorder="1" applyAlignment="1" applyProtection="1">
      <alignment horizontal="center" vertical="center" wrapText="1"/>
      <protection hidden="1"/>
    </xf>
    <xf numFmtId="0" fontId="70" fillId="0" borderId="11" xfId="0" applyFont="1" applyFill="1" applyBorder="1" applyAlignment="1" applyProtection="1">
      <alignment horizontal="center" vertical="center" wrapText="1"/>
      <protection hidden="1"/>
    </xf>
    <xf numFmtId="0" fontId="16" fillId="0" borderId="11" xfId="0" applyFont="1" applyFill="1" applyBorder="1" applyAlignment="1" applyProtection="1">
      <alignment horizontal="left" vertical="center" wrapText="1"/>
      <protection hidden="1"/>
    </xf>
    <xf numFmtId="3" fontId="70" fillId="0" borderId="11" xfId="49" applyNumberFormat="1" applyFont="1" applyFill="1" applyBorder="1" applyAlignment="1">
      <alignment vertical="center" wrapText="1"/>
    </xf>
    <xf numFmtId="0" fontId="16" fillId="0" borderId="11" xfId="0" applyFont="1" applyFill="1" applyBorder="1" applyAlignment="1">
      <alignment vertical="center" wrapText="1"/>
    </xf>
    <xf numFmtId="0" fontId="70" fillId="0" borderId="11" xfId="0" applyFont="1" applyFill="1" applyBorder="1" applyAlignment="1">
      <alignment horizontal="left" vertical="center" wrapText="1"/>
    </xf>
    <xf numFmtId="0" fontId="70" fillId="0" borderId="11" xfId="39" applyFont="1" applyFill="1" applyBorder="1" applyAlignment="1">
      <alignment horizontal="center" vertical="center" wrapText="1"/>
    </xf>
    <xf numFmtId="0" fontId="16" fillId="0" borderId="11" xfId="39" applyFont="1" applyFill="1" applyBorder="1" applyAlignment="1">
      <alignment horizontal="center" vertical="center" wrapText="1"/>
    </xf>
    <xf numFmtId="0" fontId="70" fillId="0" borderId="11" xfId="0" applyFont="1" applyFill="1" applyBorder="1" applyAlignment="1">
      <alignment horizontal="center" vertical="center"/>
    </xf>
    <xf numFmtId="3" fontId="70" fillId="0" borderId="11" xfId="0" applyNumberFormat="1" applyFont="1" applyFill="1" applyBorder="1" applyAlignment="1">
      <alignment horizontal="left" vertical="center" wrapText="1"/>
    </xf>
    <xf numFmtId="0" fontId="70" fillId="0" borderId="11" xfId="0" applyFont="1" applyFill="1" applyBorder="1" applyAlignment="1">
      <alignment vertical="center"/>
    </xf>
    <xf numFmtId="168" fontId="70" fillId="0" borderId="11" xfId="0" applyNumberFormat="1" applyFont="1" applyFill="1" applyBorder="1" applyAlignment="1">
      <alignment vertical="center"/>
    </xf>
    <xf numFmtId="0" fontId="69" fillId="0" borderId="11" xfId="0" applyFont="1" applyFill="1" applyBorder="1" applyAlignment="1">
      <alignment horizontal="center" vertical="center" wrapText="1"/>
    </xf>
    <xf numFmtId="167" fontId="70" fillId="0" borderId="11" xfId="49" applyNumberFormat="1" applyFont="1" applyFill="1" applyBorder="1" applyAlignment="1">
      <alignment horizontal="center" vertical="center" wrapText="1"/>
    </xf>
    <xf numFmtId="169" fontId="70" fillId="0" borderId="11" xfId="47" applyNumberFormat="1" applyFont="1" applyFill="1" applyBorder="1" applyAlignment="1">
      <alignment horizontal="center" vertical="center"/>
    </xf>
    <xf numFmtId="0" fontId="70" fillId="0" borderId="11"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3" fontId="70" fillId="0" borderId="11" xfId="0" applyNumberFormat="1" applyFont="1" applyFill="1" applyBorder="1" applyAlignment="1">
      <alignment horizontal="center" vertical="center"/>
    </xf>
    <xf numFmtId="0" fontId="70" fillId="0" borderId="13" xfId="0" applyFont="1" applyFill="1" applyBorder="1" applyAlignment="1">
      <alignment horizontal="center" vertical="center"/>
    </xf>
    <xf numFmtId="0" fontId="66" fillId="0" borderId="13" xfId="0" applyFont="1" applyFill="1" applyBorder="1" applyAlignment="1">
      <alignment horizontal="center" vertical="center"/>
    </xf>
    <xf numFmtId="0" fontId="65" fillId="0" borderId="0" xfId="0" applyFont="1" applyAlignment="1">
      <alignment horizontal="center" vertical="center" wrapText="1"/>
    </xf>
    <xf numFmtId="168" fontId="65" fillId="0" borderId="0" xfId="0" applyNumberFormat="1" applyFont="1" applyAlignment="1">
      <alignment vertical="center"/>
    </xf>
    <xf numFmtId="0" fontId="72" fillId="37" borderId="14" xfId="0" applyFont="1" applyFill="1" applyBorder="1" applyAlignment="1" applyProtection="1">
      <alignment horizontal="center" vertical="center" wrapText="1"/>
      <protection hidden="1"/>
    </xf>
    <xf numFmtId="0" fontId="69" fillId="34" borderId="15" xfId="0" applyFont="1" applyFill="1" applyBorder="1" applyAlignment="1" applyProtection="1">
      <alignment horizontal="center" vertical="center" wrapText="1"/>
      <protection hidden="1"/>
    </xf>
    <xf numFmtId="0" fontId="69" fillId="34" borderId="11" xfId="0" applyFont="1" applyFill="1" applyBorder="1" applyAlignment="1" applyProtection="1">
      <alignment horizontal="center" vertical="center" wrapText="1"/>
      <protection hidden="1"/>
    </xf>
    <xf numFmtId="164" fontId="67" fillId="33" borderId="11" xfId="49" applyFont="1" applyFill="1" applyBorder="1" applyAlignment="1" applyProtection="1">
      <alignment horizontal="center" vertical="center" wrapText="1"/>
      <protection hidden="1"/>
    </xf>
    <xf numFmtId="166" fontId="67" fillId="33" borderId="11" xfId="49" applyNumberFormat="1" applyFont="1" applyFill="1" applyBorder="1" applyAlignment="1" applyProtection="1">
      <alignment horizontal="center" vertical="center" wrapText="1"/>
      <protection hidden="1"/>
    </xf>
    <xf numFmtId="0" fontId="72" fillId="34" borderId="13" xfId="39" applyFont="1" applyFill="1" applyBorder="1" applyAlignment="1">
      <alignment horizontal="center" vertical="center" wrapText="1"/>
    </xf>
    <xf numFmtId="0" fontId="72" fillId="0" borderId="11" xfId="0" applyFont="1" applyFill="1" applyBorder="1" applyAlignment="1" applyProtection="1">
      <alignment horizontal="center" vertical="center" wrapText="1"/>
      <protection hidden="1"/>
    </xf>
    <xf numFmtId="0" fontId="73" fillId="0" borderId="0" xfId="0" applyFont="1" applyFill="1" applyAlignment="1" applyProtection="1">
      <alignment horizontal="center" vertical="center"/>
      <protection hidden="1"/>
    </xf>
    <xf numFmtId="0" fontId="73" fillId="0" borderId="11" xfId="0" applyFont="1" applyFill="1" applyBorder="1" applyAlignment="1" applyProtection="1">
      <alignment horizontal="center" vertical="center" wrapText="1"/>
      <protection hidden="1"/>
    </xf>
    <xf numFmtId="0" fontId="66" fillId="0" borderId="11" xfId="0" applyFont="1" applyFill="1" applyBorder="1" applyAlignment="1">
      <alignment horizontal="center" vertical="center" wrapText="1"/>
    </xf>
    <xf numFmtId="0" fontId="66" fillId="0" borderId="11" xfId="0" applyFont="1" applyFill="1" applyBorder="1" applyAlignment="1" applyProtection="1">
      <alignment horizontal="center" vertical="center" wrapText="1"/>
      <protection hidden="1"/>
    </xf>
    <xf numFmtId="166" fontId="66" fillId="34" borderId="11" xfId="49" applyNumberFormat="1" applyFont="1" applyFill="1" applyBorder="1" applyAlignment="1" applyProtection="1">
      <alignment horizontal="center" vertical="center" wrapText="1"/>
      <protection hidden="1"/>
    </xf>
    <xf numFmtId="0" fontId="66" fillId="34" borderId="11" xfId="39" applyFont="1" applyFill="1" applyBorder="1" applyAlignment="1">
      <alignment horizontal="center" vertical="center" wrapText="1"/>
    </xf>
    <xf numFmtId="0" fontId="69" fillId="34" borderId="16" xfId="0" applyFont="1" applyFill="1" applyBorder="1" applyAlignment="1" applyProtection="1">
      <alignment horizontal="center" vertical="center" wrapText="1"/>
      <protection hidden="1"/>
    </xf>
    <xf numFmtId="0" fontId="74" fillId="0" borderId="0" xfId="0" applyFont="1" applyFill="1" applyAlignment="1">
      <alignment/>
    </xf>
    <xf numFmtId="0" fontId="66" fillId="34" borderId="11" xfId="0" applyFont="1" applyFill="1" applyBorder="1" applyAlignment="1">
      <alignment horizontal="center" vertical="center"/>
    </xf>
    <xf numFmtId="0" fontId="69" fillId="35" borderId="11" xfId="0" applyFont="1" applyFill="1" applyBorder="1" applyAlignment="1" applyProtection="1">
      <alignment horizontal="center" vertical="center" wrapText="1"/>
      <protection hidden="1"/>
    </xf>
    <xf numFmtId="0" fontId="66" fillId="0" borderId="17" xfId="0" applyFont="1" applyFill="1" applyBorder="1" applyAlignment="1" applyProtection="1">
      <alignment horizontal="center" vertical="center" wrapText="1"/>
      <protection hidden="1"/>
    </xf>
    <xf numFmtId="0" fontId="66" fillId="34" borderId="17" xfId="0" applyFont="1" applyFill="1" applyBorder="1" applyAlignment="1" applyProtection="1">
      <alignment horizontal="center" vertical="center" wrapText="1"/>
      <protection hidden="1"/>
    </xf>
    <xf numFmtId="0" fontId="66" fillId="0" borderId="10" xfId="0" applyFont="1" applyFill="1" applyBorder="1" applyAlignment="1" applyProtection="1">
      <alignment horizontal="center" vertical="center" wrapText="1"/>
      <protection hidden="1"/>
    </xf>
    <xf numFmtId="0" fontId="66" fillId="34" borderId="10" xfId="0" applyFont="1" applyFill="1" applyBorder="1" applyAlignment="1" applyProtection="1">
      <alignment horizontal="center" vertical="center" wrapText="1"/>
      <protection hidden="1"/>
    </xf>
    <xf numFmtId="0" fontId="69" fillId="35" borderId="16" xfId="0" applyFont="1" applyFill="1" applyBorder="1" applyAlignment="1" applyProtection="1">
      <alignment horizontal="center" vertical="center" wrapText="1"/>
      <protection hidden="1"/>
    </xf>
    <xf numFmtId="0" fontId="74" fillId="34" borderId="18" xfId="0" applyFont="1" applyFill="1" applyBorder="1" applyAlignment="1">
      <alignment horizontal="center" vertical="center" wrapText="1"/>
    </xf>
    <xf numFmtId="0" fontId="66" fillId="34" borderId="0" xfId="0" applyFont="1" applyFill="1" applyAlignment="1" applyProtection="1">
      <alignment horizontal="center" vertical="center"/>
      <protection hidden="1"/>
    </xf>
    <xf numFmtId="0" fontId="74" fillId="0" borderId="0" xfId="0" applyFont="1" applyFill="1" applyAlignment="1">
      <alignment horizontal="center"/>
    </xf>
    <xf numFmtId="0" fontId="69" fillId="34" borderId="19" xfId="0" applyFont="1" applyFill="1" applyBorder="1" applyAlignment="1" applyProtection="1">
      <alignment horizontal="center" vertical="center" wrapText="1"/>
      <protection hidden="1"/>
    </xf>
    <xf numFmtId="0" fontId="66" fillId="34" borderId="11" xfId="0" applyFont="1" applyFill="1" applyBorder="1" applyAlignment="1" applyProtection="1">
      <alignment horizontal="center" vertical="center" wrapText="1"/>
      <protection locked="0"/>
    </xf>
    <xf numFmtId="167" fontId="66" fillId="34" borderId="11" xfId="49" applyNumberFormat="1" applyFont="1" applyFill="1" applyBorder="1" applyAlignment="1">
      <alignment horizontal="center" vertical="center" wrapText="1"/>
    </xf>
    <xf numFmtId="0" fontId="66" fillId="34" borderId="13" xfId="0" applyFont="1" applyFill="1" applyBorder="1" applyAlignment="1" applyProtection="1">
      <alignment horizontal="center" vertical="center" wrapText="1"/>
      <protection hidden="1"/>
    </xf>
    <xf numFmtId="0" fontId="66" fillId="34" borderId="20" xfId="0" applyFont="1" applyFill="1" applyBorder="1" applyAlignment="1" applyProtection="1">
      <alignment horizontal="center" vertical="center" wrapText="1"/>
      <protection hidden="1"/>
    </xf>
    <xf numFmtId="0" fontId="66" fillId="34" borderId="13" xfId="0" applyFont="1" applyFill="1" applyBorder="1" applyAlignment="1">
      <alignment horizontal="center" vertical="center" wrapText="1"/>
    </xf>
    <xf numFmtId="3" fontId="66" fillId="0" borderId="11" xfId="0" applyNumberFormat="1" applyFont="1" applyFill="1" applyBorder="1" applyAlignment="1">
      <alignment horizontal="center" vertical="center" wrapText="1"/>
    </xf>
    <xf numFmtId="168" fontId="66" fillId="34" borderId="11" xfId="0" applyNumberFormat="1" applyFont="1" applyFill="1" applyBorder="1" applyAlignment="1">
      <alignment horizontal="center" vertical="center"/>
    </xf>
    <xf numFmtId="3" fontId="66" fillId="0" borderId="11" xfId="0" applyNumberFormat="1" applyFont="1" applyFill="1" applyBorder="1" applyAlignment="1">
      <alignment horizontal="center" vertical="center"/>
    </xf>
    <xf numFmtId="0" fontId="69" fillId="34" borderId="17" xfId="0" applyFont="1" applyFill="1" applyBorder="1" applyAlignment="1" applyProtection="1">
      <alignment horizontal="center" vertical="center" wrapText="1"/>
      <protection hidden="1"/>
    </xf>
    <xf numFmtId="0" fontId="69" fillId="34" borderId="11" xfId="0" applyFont="1" applyFill="1" applyBorder="1" applyAlignment="1" applyProtection="1">
      <alignment vertical="center" wrapText="1"/>
      <protection hidden="1"/>
    </xf>
    <xf numFmtId="0" fontId="69" fillId="34" borderId="21" xfId="0" applyFont="1" applyFill="1" applyBorder="1" applyAlignment="1" applyProtection="1">
      <alignment horizontal="center" vertical="center" wrapText="1"/>
      <protection hidden="1"/>
    </xf>
    <xf numFmtId="0" fontId="66" fillId="0" borderId="11" xfId="0" applyNumberFormat="1" applyFont="1" applyFill="1" applyBorder="1" applyAlignment="1" applyProtection="1">
      <alignment horizontal="center" vertical="center" wrapText="1"/>
      <protection locked="0"/>
    </xf>
    <xf numFmtId="0" fontId="66" fillId="0" borderId="13" xfId="0" applyFont="1" applyFill="1" applyBorder="1" applyAlignment="1">
      <alignment horizontal="center" vertical="center" wrapText="1"/>
    </xf>
    <xf numFmtId="0" fontId="66" fillId="34" borderId="13" xfId="0" applyFont="1" applyFill="1" applyBorder="1" applyAlignment="1" applyProtection="1">
      <alignment horizontal="center" vertical="center" wrapText="1"/>
      <protection locked="0"/>
    </xf>
    <xf numFmtId="0" fontId="66" fillId="0" borderId="0" xfId="0" applyFont="1" applyFill="1" applyBorder="1" applyAlignment="1" applyProtection="1">
      <alignment horizontal="center" vertical="center" wrapText="1"/>
      <protection hidden="1"/>
    </xf>
    <xf numFmtId="0" fontId="66" fillId="34" borderId="13" xfId="0" applyFont="1" applyFill="1" applyBorder="1" applyAlignment="1">
      <alignment horizontal="center" vertical="center"/>
    </xf>
    <xf numFmtId="0" fontId="73" fillId="0" borderId="11" xfId="0" applyFont="1" applyFill="1" applyBorder="1" applyAlignment="1" applyProtection="1">
      <alignment horizontal="center" vertical="center"/>
      <protection hidden="1"/>
    </xf>
    <xf numFmtId="3" fontId="66" fillId="34" borderId="11" xfId="0" applyNumberFormat="1" applyFont="1" applyFill="1" applyBorder="1" applyAlignment="1">
      <alignment horizontal="right" vertical="center"/>
    </xf>
    <xf numFmtId="0" fontId="69" fillId="34" borderId="11" xfId="0" applyFont="1" applyFill="1" applyBorder="1" applyAlignment="1">
      <alignment horizontal="center" vertical="center" wrapText="1"/>
    </xf>
    <xf numFmtId="164" fontId="69" fillId="34" borderId="11" xfId="49" applyFont="1" applyFill="1" applyBorder="1" applyAlignment="1">
      <alignment horizontal="center" vertical="center" wrapText="1"/>
    </xf>
    <xf numFmtId="0" fontId="69" fillId="35" borderId="11" xfId="0" applyFont="1" applyFill="1" applyBorder="1" applyAlignment="1">
      <alignment horizontal="center" vertical="center" wrapText="1"/>
    </xf>
    <xf numFmtId="0" fontId="69" fillId="34" borderId="20" xfId="0" applyFont="1" applyFill="1" applyBorder="1" applyAlignment="1" applyProtection="1">
      <alignment horizontal="center" vertical="center" wrapText="1"/>
      <protection hidden="1"/>
    </xf>
    <xf numFmtId="0" fontId="69" fillId="38" borderId="20" xfId="0" applyFont="1" applyFill="1" applyBorder="1" applyAlignment="1">
      <alignment vertical="center" wrapText="1"/>
    </xf>
    <xf numFmtId="0" fontId="69" fillId="38" borderId="11" xfId="0" applyFont="1" applyFill="1" applyBorder="1" applyAlignment="1">
      <alignment vertical="top" wrapText="1"/>
    </xf>
    <xf numFmtId="0" fontId="70" fillId="34" borderId="11" xfId="0" applyFont="1" applyFill="1" applyBorder="1" applyAlignment="1">
      <alignment horizontal="center" vertical="center" wrapText="1"/>
    </xf>
    <xf numFmtId="0" fontId="71" fillId="0" borderId="11" xfId="0" applyFont="1" applyFill="1" applyBorder="1" applyAlignment="1" applyProtection="1">
      <alignment horizontal="center" vertical="center" wrapText="1"/>
      <protection hidden="1"/>
    </xf>
    <xf numFmtId="3" fontId="65" fillId="0" borderId="0" xfId="0" applyNumberFormat="1" applyFont="1" applyBorder="1" applyAlignment="1" applyProtection="1">
      <alignment horizontal="left" vertical="center"/>
      <protection hidden="1"/>
    </xf>
    <xf numFmtId="166" fontId="65" fillId="0" borderId="0" xfId="0" applyNumberFormat="1" applyFont="1" applyBorder="1" applyAlignment="1" applyProtection="1">
      <alignment horizontal="left" vertical="center"/>
      <protection hidden="1"/>
    </xf>
    <xf numFmtId="0" fontId="75" fillId="0" borderId="11" xfId="0" applyFont="1" applyFill="1" applyBorder="1" applyAlignment="1" applyProtection="1">
      <alignment horizontal="center" vertical="center" wrapText="1"/>
      <protection hidden="1"/>
    </xf>
    <xf numFmtId="0" fontId="76" fillId="0" borderId="11" xfId="0" applyFont="1" applyFill="1" applyBorder="1" applyAlignment="1" applyProtection="1">
      <alignment horizontal="center" vertical="center" wrapText="1"/>
      <protection hidden="1"/>
    </xf>
    <xf numFmtId="0" fontId="76" fillId="0" borderId="11" xfId="0" applyFont="1" applyFill="1" applyBorder="1" applyAlignment="1">
      <alignment horizontal="center" vertical="center" wrapText="1"/>
    </xf>
    <xf numFmtId="0" fontId="76" fillId="34" borderId="11" xfId="0" applyFont="1" applyFill="1" applyBorder="1" applyAlignment="1" applyProtection="1">
      <alignment horizontal="center" vertical="center" wrapText="1"/>
      <protection hidden="1"/>
    </xf>
    <xf numFmtId="166" fontId="76" fillId="34" borderId="11" xfId="49" applyNumberFormat="1" applyFont="1" applyFill="1" applyBorder="1" applyAlignment="1" applyProtection="1">
      <alignment horizontal="center" vertical="center" wrapText="1"/>
      <protection hidden="1"/>
    </xf>
    <xf numFmtId="0" fontId="76" fillId="34" borderId="11" xfId="39" applyFont="1" applyFill="1" applyBorder="1" applyAlignment="1">
      <alignment horizontal="center" vertical="center" wrapText="1"/>
    </xf>
    <xf numFmtId="0" fontId="77" fillId="0" borderId="11" xfId="0" applyFont="1" applyFill="1" applyBorder="1" applyAlignment="1" applyProtection="1">
      <alignment horizontal="center" vertical="center" wrapText="1"/>
      <protection hidden="1"/>
    </xf>
    <xf numFmtId="0" fontId="77" fillId="34" borderId="15" xfId="0" applyFont="1" applyFill="1" applyBorder="1" applyAlignment="1" applyProtection="1">
      <alignment horizontal="center" vertical="center" wrapText="1"/>
      <protection hidden="1"/>
    </xf>
    <xf numFmtId="0" fontId="78" fillId="0" borderId="0" xfId="0" applyFont="1" applyFill="1" applyAlignment="1">
      <alignment/>
    </xf>
    <xf numFmtId="0" fontId="75" fillId="0" borderId="0" xfId="0" applyFont="1" applyFill="1" applyAlignment="1" applyProtection="1">
      <alignment horizontal="center" vertical="center"/>
      <protection hidden="1"/>
    </xf>
    <xf numFmtId="0" fontId="76" fillId="34" borderId="11" xfId="0" applyFont="1" applyFill="1" applyBorder="1" applyAlignment="1">
      <alignment horizontal="center" vertical="center" wrapText="1"/>
    </xf>
    <xf numFmtId="0" fontId="76" fillId="0" borderId="11" xfId="0" applyFont="1" applyBorder="1" applyAlignment="1" applyProtection="1">
      <alignment horizontal="center" vertical="center" wrapText="1"/>
      <protection hidden="1"/>
    </xf>
    <xf numFmtId="0" fontId="76" fillId="0" borderId="11" xfId="0" applyFont="1" applyBorder="1" applyAlignment="1">
      <alignment horizontal="center" vertical="center" wrapText="1"/>
    </xf>
    <xf numFmtId="0" fontId="79" fillId="0" borderId="11" xfId="0" applyFont="1" applyBorder="1" applyAlignment="1">
      <alignment horizontal="center" vertical="center" wrapText="1"/>
    </xf>
    <xf numFmtId="0" fontId="77" fillId="34" borderId="11" xfId="0" applyFont="1" applyFill="1" applyBorder="1" applyAlignment="1" applyProtection="1">
      <alignment horizontal="center" vertical="center" wrapText="1"/>
      <protection hidden="1"/>
    </xf>
    <xf numFmtId="0" fontId="76" fillId="34" borderId="11" xfId="0" applyFont="1" applyFill="1" applyBorder="1" applyAlignment="1">
      <alignment horizontal="center" vertical="center"/>
    </xf>
    <xf numFmtId="0" fontId="77" fillId="34" borderId="11" xfId="0" applyFont="1" applyFill="1" applyBorder="1" applyAlignment="1" applyProtection="1">
      <alignment vertical="center" wrapText="1"/>
      <protection hidden="1"/>
    </xf>
    <xf numFmtId="0" fontId="77" fillId="34" borderId="19" xfId="0" applyFont="1" applyFill="1" applyBorder="1" applyAlignment="1" applyProtection="1">
      <alignment horizontal="center" vertical="center" wrapText="1"/>
      <protection hidden="1"/>
    </xf>
    <xf numFmtId="0" fontId="77" fillId="34" borderId="21" xfId="0" applyFont="1" applyFill="1" applyBorder="1" applyAlignment="1" applyProtection="1">
      <alignment horizontal="center" vertical="center" wrapText="1"/>
      <protection hidden="1"/>
    </xf>
    <xf numFmtId="0" fontId="77" fillId="34" borderId="22" xfId="0" applyFont="1" applyFill="1" applyBorder="1" applyAlignment="1" applyProtection="1">
      <alignment horizontal="center" vertical="center" wrapText="1"/>
      <protection hidden="1"/>
    </xf>
    <xf numFmtId="0" fontId="69" fillId="34" borderId="23" xfId="0" applyFont="1" applyFill="1" applyBorder="1" applyAlignment="1" applyProtection="1">
      <alignment vertical="center" wrapText="1"/>
      <protection hidden="1"/>
    </xf>
    <xf numFmtId="0" fontId="77" fillId="34" borderId="13" xfId="0" applyFont="1" applyFill="1" applyBorder="1" applyAlignment="1" applyProtection="1">
      <alignment horizontal="center" vertical="center" wrapText="1"/>
      <protection hidden="1"/>
    </xf>
    <xf numFmtId="0" fontId="76" fillId="34" borderId="11" xfId="0" applyFont="1" applyFill="1" applyBorder="1" applyAlignment="1" applyProtection="1">
      <alignment horizontal="center" vertical="center" wrapText="1"/>
      <protection locked="0"/>
    </xf>
    <xf numFmtId="3" fontId="76" fillId="0" borderId="11" xfId="0" applyNumberFormat="1" applyFont="1" applyFill="1" applyBorder="1" applyAlignment="1">
      <alignment horizontal="center" vertical="center" wrapText="1"/>
    </xf>
    <xf numFmtId="0" fontId="76" fillId="0" borderId="11" xfId="0" applyFont="1" applyFill="1" applyBorder="1" applyAlignment="1">
      <alignment horizontal="center" vertical="center"/>
    </xf>
    <xf numFmtId="167" fontId="76" fillId="34" borderId="11" xfId="49" applyNumberFormat="1" applyFont="1" applyFill="1" applyBorder="1" applyAlignment="1">
      <alignment horizontal="center" vertical="center" wrapText="1"/>
    </xf>
    <xf numFmtId="0" fontId="80" fillId="0" borderId="11" xfId="0" applyFont="1" applyFill="1" applyBorder="1" applyAlignment="1">
      <alignment horizontal="center" vertical="center" wrapText="1"/>
    </xf>
    <xf numFmtId="0" fontId="77" fillId="34" borderId="24" xfId="0" applyFont="1" applyFill="1" applyBorder="1" applyAlignment="1" applyProtection="1">
      <alignment horizontal="center" vertical="center" wrapText="1"/>
      <protection hidden="1"/>
    </xf>
    <xf numFmtId="16" fontId="69" fillId="35" borderId="16" xfId="0" applyNumberFormat="1" applyFont="1" applyFill="1" applyBorder="1" applyAlignment="1" applyProtection="1">
      <alignment horizontal="center" vertical="center" wrapText="1"/>
      <protection hidden="1"/>
    </xf>
    <xf numFmtId="0" fontId="69" fillId="34" borderId="24" xfId="0" applyFont="1" applyFill="1" applyBorder="1" applyAlignment="1" applyProtection="1">
      <alignment horizontal="center" vertical="center" wrapText="1"/>
      <protection hidden="1"/>
    </xf>
    <xf numFmtId="0" fontId="69" fillId="34" borderId="22" xfId="0" applyFont="1" applyFill="1" applyBorder="1" applyAlignment="1" applyProtection="1">
      <alignment horizontal="center" vertical="center" wrapText="1"/>
      <protection hidden="1"/>
    </xf>
    <xf numFmtId="0" fontId="81" fillId="36" borderId="11" xfId="0" applyFont="1" applyFill="1" applyBorder="1" applyAlignment="1" applyProtection="1">
      <alignment horizontal="center" vertical="center"/>
      <protection hidden="1"/>
    </xf>
    <xf numFmtId="0" fontId="82" fillId="0" borderId="11" xfId="0" applyFont="1" applyBorder="1" applyAlignment="1" applyProtection="1">
      <alignment horizontal="center" vertical="center" wrapText="1"/>
      <protection hidden="1"/>
    </xf>
    <xf numFmtId="0" fontId="82" fillId="34" borderId="11" xfId="0" applyFont="1" applyFill="1" applyBorder="1" applyAlignment="1" applyProtection="1">
      <alignment horizontal="center" vertical="center" wrapText="1"/>
      <protection hidden="1"/>
    </xf>
    <xf numFmtId="0" fontId="82" fillId="34" borderId="11" xfId="39" applyFont="1" applyFill="1" applyBorder="1" applyAlignment="1">
      <alignment horizontal="center" vertical="center" wrapText="1"/>
    </xf>
    <xf numFmtId="0" fontId="66" fillId="0" borderId="11" xfId="0" applyFont="1" applyBorder="1" applyAlignment="1" applyProtection="1">
      <alignment horizontal="center" vertical="center" wrapText="1"/>
      <protection hidden="1"/>
    </xf>
    <xf numFmtId="0" fontId="66" fillId="0" borderId="11" xfId="0" applyFont="1" applyBorder="1" applyAlignment="1">
      <alignment horizontal="center" vertical="center" wrapText="1"/>
    </xf>
    <xf numFmtId="0" fontId="70" fillId="0" borderId="11" xfId="0" applyFont="1" applyBorder="1" applyAlignment="1">
      <alignment horizontal="center" vertical="center" wrapText="1"/>
    </xf>
    <xf numFmtId="3" fontId="83" fillId="0" borderId="0" xfId="0" applyNumberFormat="1" applyFont="1" applyAlignment="1">
      <alignment/>
    </xf>
    <xf numFmtId="0" fontId="66" fillId="0" borderId="11" xfId="0" applyFont="1" applyFill="1" applyBorder="1" applyAlignment="1" applyProtection="1">
      <alignment horizontal="center" vertical="center"/>
      <protection hidden="1"/>
    </xf>
    <xf numFmtId="0" fontId="77" fillId="34" borderId="16" xfId="0" applyFont="1" applyFill="1" applyBorder="1" applyAlignment="1" applyProtection="1">
      <alignment horizontal="center" vertical="center" wrapText="1"/>
      <protection hidden="1"/>
    </xf>
    <xf numFmtId="0" fontId="76" fillId="34" borderId="13" xfId="0" applyFont="1" applyFill="1" applyBorder="1" applyAlignment="1" applyProtection="1">
      <alignment horizontal="center" vertical="center" wrapText="1"/>
      <protection hidden="1"/>
    </xf>
    <xf numFmtId="0" fontId="76" fillId="34" borderId="13" xfId="0" applyFont="1" applyFill="1" applyBorder="1" applyAlignment="1">
      <alignment horizontal="center" vertical="center" wrapText="1"/>
    </xf>
    <xf numFmtId="0" fontId="77" fillId="34" borderId="10" xfId="0" applyFont="1" applyFill="1" applyBorder="1" applyAlignment="1" applyProtection="1">
      <alignment horizontal="center" vertical="center" wrapText="1"/>
      <protection hidden="1"/>
    </xf>
    <xf numFmtId="0" fontId="77" fillId="35" borderId="11" xfId="0" applyFont="1" applyFill="1" applyBorder="1" applyAlignment="1" applyProtection="1">
      <alignment horizontal="center" vertical="center" wrapText="1"/>
      <protection hidden="1"/>
    </xf>
    <xf numFmtId="0" fontId="84" fillId="0" borderId="0" xfId="0" applyFont="1" applyAlignment="1">
      <alignment horizontal="center" vertical="center" wrapText="1"/>
    </xf>
    <xf numFmtId="0" fontId="69" fillId="34" borderId="24" xfId="0" applyFont="1" applyFill="1" applyBorder="1" applyAlignment="1" applyProtection="1">
      <alignment horizontal="center" vertical="center" wrapText="1"/>
      <protection hidden="1"/>
    </xf>
    <xf numFmtId="0" fontId="79" fillId="0" borderId="11" xfId="0" applyFont="1" applyFill="1" applyBorder="1" applyAlignment="1">
      <alignment horizontal="center" vertical="center" wrapText="1"/>
    </xf>
    <xf numFmtId="0" fontId="84" fillId="0" borderId="11" xfId="0" applyFont="1" applyBorder="1" applyAlignment="1">
      <alignment horizontal="center" vertical="center" wrapText="1"/>
    </xf>
    <xf numFmtId="0" fontId="66" fillId="0" borderId="0" xfId="0" applyFont="1" applyAlignment="1">
      <alignment vertical="center"/>
    </xf>
    <xf numFmtId="0" fontId="77" fillId="0" borderId="18" xfId="0" applyFont="1" applyFill="1" applyBorder="1" applyAlignment="1">
      <alignment horizontal="center" vertical="center" wrapText="1"/>
    </xf>
    <xf numFmtId="0" fontId="69" fillId="35" borderId="18"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69" fillId="35" borderId="20" xfId="0" applyFont="1" applyFill="1" applyBorder="1" applyAlignment="1">
      <alignment horizontal="center" vertical="center" wrapText="1"/>
    </xf>
    <xf numFmtId="0" fontId="69" fillId="35" borderId="25" xfId="0" applyFont="1" applyFill="1" applyBorder="1" applyAlignment="1">
      <alignment horizontal="center" vertical="center" wrapText="1"/>
    </xf>
    <xf numFmtId="0" fontId="77" fillId="35" borderId="25" xfId="0" applyFont="1" applyFill="1" applyBorder="1" applyAlignment="1">
      <alignment horizontal="center" vertical="center" wrapText="1"/>
    </xf>
    <xf numFmtId="0" fontId="77" fillId="34" borderId="18" xfId="0" applyFont="1" applyFill="1" applyBorder="1" applyAlignment="1">
      <alignment horizontal="center" vertical="center" wrapText="1"/>
    </xf>
    <xf numFmtId="0" fontId="77" fillId="34" borderId="11" xfId="0" applyFont="1" applyFill="1" applyBorder="1" applyAlignment="1">
      <alignment horizontal="center" vertical="center" wrapText="1"/>
    </xf>
    <xf numFmtId="0" fontId="77" fillId="35" borderId="18" xfId="0" applyFont="1" applyFill="1" applyBorder="1" applyAlignment="1">
      <alignment horizontal="center" vertical="center" wrapText="1"/>
    </xf>
    <xf numFmtId="0" fontId="69" fillId="34" borderId="18"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77" fillId="0" borderId="11" xfId="0" applyFont="1" applyFill="1" applyBorder="1" applyAlignment="1">
      <alignment vertical="center" wrapText="1"/>
    </xf>
    <xf numFmtId="0" fontId="77" fillId="0" borderId="26" xfId="0" applyFont="1" applyFill="1" applyBorder="1" applyAlignment="1">
      <alignment horizontal="center" vertical="center" wrapText="1"/>
    </xf>
    <xf numFmtId="0" fontId="77" fillId="34" borderId="11" xfId="0" applyFont="1" applyFill="1" applyBorder="1" applyAlignment="1">
      <alignment/>
    </xf>
    <xf numFmtId="14" fontId="69" fillId="35" borderId="11" xfId="0" applyNumberFormat="1" applyFont="1" applyFill="1" applyBorder="1" applyAlignment="1">
      <alignment horizontal="center" vertical="center" wrapText="1"/>
    </xf>
    <xf numFmtId="0" fontId="66" fillId="35" borderId="11" xfId="0" applyFont="1" applyFill="1" applyBorder="1" applyAlignment="1">
      <alignment horizontal="center" vertical="center" wrapText="1"/>
    </xf>
    <xf numFmtId="0" fontId="65" fillId="0" borderId="11" xfId="0" applyFont="1" applyBorder="1" applyAlignment="1" applyProtection="1">
      <alignment horizontal="center" vertical="center"/>
      <protection hidden="1"/>
    </xf>
    <xf numFmtId="0" fontId="73" fillId="0" borderId="11" xfId="0" applyFont="1" applyBorder="1" applyAlignment="1" applyProtection="1">
      <alignment horizontal="center" vertical="center" wrapText="1"/>
      <protection hidden="1"/>
    </xf>
    <xf numFmtId="49" fontId="73" fillId="0" borderId="11" xfId="0" applyNumberFormat="1" applyFont="1" applyBorder="1" applyAlignment="1" applyProtection="1">
      <alignment horizontal="left" vertical="center" wrapText="1"/>
      <protection hidden="1"/>
    </xf>
    <xf numFmtId="0" fontId="73" fillId="0" borderId="11" xfId="0" applyFont="1" applyBorder="1" applyAlignment="1" applyProtection="1">
      <alignment horizontal="center" vertical="center"/>
      <protection hidden="1"/>
    </xf>
    <xf numFmtId="0" fontId="81" fillId="0" borderId="11" xfId="0" applyFont="1" applyBorder="1" applyAlignment="1" applyProtection="1">
      <alignment horizontal="center" vertical="center"/>
      <protection hidden="1"/>
    </xf>
    <xf numFmtId="0" fontId="66" fillId="36" borderId="11" xfId="0" applyFont="1" applyFill="1" applyBorder="1" applyAlignment="1" applyProtection="1">
      <alignment horizontal="center" vertical="center"/>
      <protection hidden="1"/>
    </xf>
    <xf numFmtId="0" fontId="81" fillId="36" borderId="11" xfId="0" applyFont="1" applyFill="1" applyBorder="1" applyAlignment="1" applyProtection="1">
      <alignment horizontal="center" vertical="center"/>
      <protection hidden="1"/>
    </xf>
    <xf numFmtId="0" fontId="65" fillId="39" borderId="11" xfId="0" applyFont="1" applyFill="1" applyBorder="1" applyAlignment="1" applyProtection="1">
      <alignment horizontal="left" vertical="center"/>
      <protection hidden="1"/>
    </xf>
    <xf numFmtId="0" fontId="85" fillId="0" borderId="11" xfId="0" applyFont="1" applyBorder="1" applyAlignment="1" applyProtection="1">
      <alignment horizontal="left" vertical="center" wrapText="1"/>
      <protection locked="0"/>
    </xf>
    <xf numFmtId="0" fontId="85" fillId="0" borderId="11" xfId="0" applyFont="1" applyBorder="1" applyAlignment="1" applyProtection="1">
      <alignment horizontal="center" vertical="center" wrapText="1"/>
      <protection locked="0"/>
    </xf>
    <xf numFmtId="0" fontId="82" fillId="0" borderId="11" xfId="0" applyFont="1" applyBorder="1" applyAlignment="1" applyProtection="1">
      <alignment horizontal="left" vertical="center" wrapText="1"/>
      <protection locked="0"/>
    </xf>
    <xf numFmtId="0" fontId="82" fillId="0" borderId="11" xfId="0" applyFont="1" applyBorder="1" applyAlignment="1" applyProtection="1">
      <alignment horizontal="center" vertical="center" wrapText="1"/>
      <protection locked="0"/>
    </xf>
    <xf numFmtId="0" fontId="82" fillId="0" borderId="11" xfId="0" applyFont="1" applyBorder="1" applyAlignment="1" applyProtection="1">
      <alignment vertical="center" wrapText="1"/>
      <protection locked="0"/>
    </xf>
    <xf numFmtId="0" fontId="69" fillId="34" borderId="24" xfId="0" applyFont="1" applyFill="1" applyBorder="1" applyAlignment="1" applyProtection="1">
      <alignment horizontal="center" vertical="center" wrapText="1"/>
      <protection hidden="1"/>
    </xf>
    <xf numFmtId="0" fontId="69" fillId="34" borderId="22" xfId="0" applyFont="1" applyFill="1" applyBorder="1" applyAlignment="1" applyProtection="1">
      <alignment horizontal="center" vertical="center" wrapText="1"/>
      <protection hidden="1"/>
    </xf>
    <xf numFmtId="0" fontId="69" fillId="34" borderId="27" xfId="0" applyFont="1" applyFill="1" applyBorder="1" applyAlignment="1" applyProtection="1">
      <alignment horizontal="center" vertical="center" wrapText="1"/>
      <protection hidden="1"/>
    </xf>
    <xf numFmtId="0" fontId="69" fillId="34" borderId="14" xfId="0" applyFont="1" applyFill="1" applyBorder="1" applyAlignment="1" applyProtection="1">
      <alignment horizontal="center"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650">
    <dxf>
      <font>
        <color rgb="FF0070C0"/>
      </font>
    </dxf>
    <dxf>
      <font>
        <color rgb="FFFF0000"/>
      </font>
    </dxf>
    <dxf>
      <font>
        <color rgb="FF00B050"/>
      </font>
    </dxf>
    <dxf>
      <font>
        <color rgb="FF0070C0"/>
      </font>
    </dxf>
    <dxf>
      <font>
        <color rgb="FFFF0000"/>
      </font>
    </dxf>
    <dxf>
      <font>
        <color rgb="FF00B050"/>
      </font>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ont>
        <color rgb="FF0070C0"/>
      </font>
    </dxf>
    <dxf>
      <font>
        <color rgb="FFFF0000"/>
      </font>
    </dxf>
    <dxf>
      <font>
        <color rgb="FF00B050"/>
      </font>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ont>
        <color rgb="FF0070C0"/>
      </font>
    </dxf>
    <dxf>
      <font>
        <color rgb="FFFF0000"/>
      </font>
    </dxf>
    <dxf>
      <font>
        <color rgb="FF00B050"/>
      </font>
    </dxf>
    <dxf>
      <fill>
        <patternFill>
          <bgColor rgb="FFCCFF66"/>
        </patternFill>
      </fill>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ill>
        <patternFill>
          <bgColor theme="9" tint="0.5999600291252136"/>
        </patternFill>
      </fill>
    </dxf>
    <dxf>
      <fill>
        <patternFill>
          <bgColor rgb="FFFFA7A7"/>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ont>
        <color rgb="FF0070C0"/>
      </font>
    </dxf>
    <dxf>
      <font>
        <color rgb="FFFF0000"/>
      </font>
    </dxf>
    <dxf>
      <font>
        <color rgb="FF00B050"/>
      </font>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ont>
        <color rgb="FF0070C0"/>
      </font>
    </dxf>
    <dxf>
      <font>
        <color rgb="FFFF0000"/>
      </font>
    </dxf>
    <dxf>
      <font>
        <color rgb="FF00B050"/>
      </font>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ill>
        <patternFill>
          <bgColor rgb="FFCCFF66"/>
        </patternFill>
      </fill>
    </dxf>
    <dxf>
      <fill>
        <patternFill>
          <bgColor rgb="FFFF0000"/>
        </patternFill>
      </fill>
    </dxf>
    <dxf>
      <fill>
        <patternFill>
          <bgColor rgb="FFFFFF00"/>
        </patternFill>
      </fill>
    </dxf>
    <dxf>
      <fill>
        <patternFill>
          <bgColor theme="4" tint="-0.4999699890613556"/>
        </patternFill>
      </fill>
    </dxf>
    <dxf>
      <fill>
        <patternFill>
          <bgColor theme="4" tint="0.7999799847602844"/>
        </patternFill>
      </fill>
    </dxf>
    <dxf>
      <fill>
        <patternFill>
          <bgColor theme="5" tint="-0.24993999302387238"/>
        </patternFill>
      </fill>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70C0"/>
      </font>
    </dxf>
    <dxf>
      <font>
        <color rgb="FFFF0000"/>
      </font>
    </dxf>
    <dxf>
      <font>
        <color rgb="FF00B050"/>
      </font>
    </dxf>
    <dxf>
      <font>
        <color rgb="FF00B050"/>
      </font>
      <border/>
    </dxf>
    <dxf>
      <font>
        <color rgb="FFFF0000"/>
      </font>
      <border/>
    </dxf>
    <dxf>
      <font>
        <color rgb="FF007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38100</xdr:rowOff>
    </xdr:from>
    <xdr:to>
      <xdr:col>1</xdr:col>
      <xdr:colOff>942975</xdr:colOff>
      <xdr:row>6</xdr:row>
      <xdr:rowOff>142875</xdr:rowOff>
    </xdr:to>
    <xdr:pic>
      <xdr:nvPicPr>
        <xdr:cNvPr id="1" name="0 Imagen"/>
        <xdr:cNvPicPr preferRelativeResize="1">
          <a:picLocks noChangeAspect="1"/>
        </xdr:cNvPicPr>
      </xdr:nvPicPr>
      <xdr:blipFill>
        <a:blip r:embed="rId1"/>
        <a:stretch>
          <a:fillRect/>
        </a:stretch>
      </xdr:blipFill>
      <xdr:spPr>
        <a:xfrm>
          <a:off x="190500" y="219075"/>
          <a:ext cx="1228725" cy="105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1-SIG-DASCD\12-G_Financiera\3-Formatos\A-FIN-FM-006%20FORMATO%20SOLICITUD%20CDP.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Crodriguez\Downloads\A-CON-FM-026%20Formato%20Plan%20de%20Adquisiciones%20V6_2020_Proyecto1182.xlsm"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DASCD_jalvarez\Descargas\A-CON-FM-026%20Formato%20Plan%20de%20Adquisiciones%20V6_2020_Consolidado%20(09012020).xlsm"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1.DASCD_crodriguez\backup%20consuelo\1RES_AREA\PLANES\DE%20ACCION\Plan_accion_2019\20181211FormatoPlandeAdquisiciones%20_OTIC.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kleon\Downloads\PAA_2020_1179_9-001-2020_642pm.xlsm"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DASCD_srojas\PAA2017\Creaci&#243;nL&#237;neas2018-ajustadorecursosfisicos.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paosi\Downloads\Copia%20de%20PAA%20DASCD-%202020%20(2).xlsm"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Z:\Plan_Anual_Adquisiciones\PAA%20DASCD-%20202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Plan_Anual_Adquisiciones\Plan%20Anual%20de%20Aquisiciones%20201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caicedo\Downloads\OTIC.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leon\Downloads\PAA%202020%20unifica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kleon\Downloads\PAA_2020_1179_30-12-2019-615pm.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icastaneda\Downloads\A%20LA%20VANGUARD&#205;A%20DE%20LA%20CAPACIDAD%20INSTITUCIONAL%20y%20FUNCIONAMIENTO-2.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caicedo\Downloads\1179.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DASCD_icastaneda\Proyecto%201179\2019\Informes_Mensuales_Plan_Accion_Proyecto\Plan_de_accion_por_proyecto_Dic.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icastaneda\Downloads\A%20LA%20VANGUARD&#205;A%20DE%20LA%20CAPACIDAD%20INSTITUCIONAL%20y%20FUNCIONAMIENT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TO_ajustado"/>
      <sheetName val="InfoBase"/>
      <sheetName val="Ejecución"/>
      <sheetName val="InfBase"/>
    </sheetNames>
    <sheetDataSet>
      <sheetData sheetId="1">
        <row r="193">
          <cell r="A193" t="str">
            <v>N/A</v>
          </cell>
          <cell r="B193" t="str">
            <v>N/A</v>
          </cell>
          <cell r="C193" t="str">
            <v>N/A</v>
          </cell>
        </row>
        <row r="194">
          <cell r="A194" t="str">
            <v>0318- Sistema Integrado de capacitación Distrital </v>
          </cell>
          <cell r="B194" t="str">
            <v>03- Recurso Humano</v>
          </cell>
          <cell r="C194" t="str">
            <v>01- Divulgación, asistencia técnica y capacitación de la población</v>
          </cell>
        </row>
        <row r="195">
          <cell r="A195" t="str">
            <v>0024- Sistema Integral de bienestar y reconocimiento Distrital</v>
          </cell>
          <cell r="B195" t="str">
            <v>03- Recurso Humano</v>
          </cell>
          <cell r="C195" t="str">
            <v>02- Protección y bienestar social de la población</v>
          </cell>
        </row>
        <row r="196">
          <cell r="A196" t="str">
            <v>0001- Personal contrato para apoyar las actividades propias de los proyectos de inversión de la entidad</v>
          </cell>
          <cell r="B196" t="str">
            <v>03- Recurso Humano</v>
          </cell>
          <cell r="C196" t="str">
            <v>04- Gastos de personal operativo</v>
          </cell>
        </row>
        <row r="197">
          <cell r="A197" t="str">
            <v>0250- Adquisción de elementos para la imagen institucional </v>
          </cell>
          <cell r="B197" t="str">
            <v>02- Dotación</v>
          </cell>
          <cell r="C197" t="str">
            <v>01- Adquisición y/o producción de equipos, materiales, suministros y servicios propios del sector</v>
          </cell>
        </row>
        <row r="198">
          <cell r="A198" t="str">
            <v>0112- Adquisición de hardware y/o software</v>
          </cell>
          <cell r="B198" t="str">
            <v>02- Dotación</v>
          </cell>
          <cell r="C198" t="str">
            <v>03-  Adquisición de equipos, materiales, suministros y servicios administrativos</v>
          </cell>
        </row>
        <row r="199">
          <cell r="A199" t="str">
            <v>0114- Adquisición de equipos, materiales y suministros</v>
          </cell>
          <cell r="B199" t="str">
            <v>02- Dotación</v>
          </cell>
          <cell r="C199" t="str">
            <v>03-  Adquisición de equipos, materiales, suministros y servicios administrativos</v>
          </cell>
        </row>
        <row r="200">
          <cell r="A200" t="str">
            <v>0120- Adquisición de elementos para el archivo de la entidad</v>
          </cell>
          <cell r="B200" t="str">
            <v>02- Dotación</v>
          </cell>
          <cell r="C200" t="str">
            <v>03-  Adquisición de equipos, materiales, suministros y servicios administrativos</v>
          </cell>
        </row>
        <row r="201">
          <cell r="A201" t="str">
            <v>0001- Personal contrato para apoyar las actividades propias de los proyectos de inversión de la entidad</v>
          </cell>
          <cell r="B201" t="str">
            <v>03- Recurso Humano</v>
          </cell>
          <cell r="C201" t="str">
            <v>04- Gastos de personal operativo</v>
          </cell>
        </row>
        <row r="202">
          <cell r="A202" t="str">
            <v>0015- Mejoramiento y mantenimiento de las sedes administrativas</v>
          </cell>
          <cell r="B202" t="str">
            <v>01- Infraestructura</v>
          </cell>
          <cell r="C202" t="str">
            <v>06- Mejoramiento y mantenimiento de insfraestructura administrativa</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A"/>
      <sheetName val="Infobase"/>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A Funcionamiento (Junio 2020)"/>
      <sheetName val="PAA 1182 (Junio 2020)"/>
      <sheetName val="Hoja1"/>
      <sheetName val="Infobase"/>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A"/>
      <sheetName val="Hoja1"/>
      <sheetName val="Infobase"/>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A (Junio 2020)"/>
      <sheetName val="Hoja1"/>
      <sheetName val="Infobase"/>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mato PAA"/>
      <sheetName val="Hoja1"/>
      <sheetName val="Hoja2"/>
      <sheetName val="google_gerardo"/>
      <sheetName val="Hoja4"/>
      <sheetName val="TIC"/>
      <sheetName val="TIC (2)"/>
      <sheetName val="TIC (3)"/>
      <sheetName val="TIC (4)"/>
      <sheetName val="Auxiliares"/>
      <sheetName val="Honorarios (2)"/>
      <sheetName val="InfoBase"/>
      <sheetName val="AbogadoSept"/>
      <sheetName val="Silvia"/>
      <sheetName val="PAA2018"/>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AA (Junio 2020)"/>
      <sheetName val="Hoja1"/>
      <sheetName val="Infobase"/>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AA (Junio 2020)"/>
      <sheetName val="Hoja1"/>
      <sheetName val="Infobas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Base"/>
      <sheetName val="SISCO"/>
      <sheetName val="Hoja2"/>
      <sheetName val="CONSOLIDADO"/>
      <sheetName val="Hoja3"/>
      <sheetName val="SECOP"/>
      <sheetName val="EJECUCIÓN PRESUPUESTAL"/>
      <sheetName val="CONTINGENCIA"/>
      <sheetName val="EJECUCION  $"/>
      <sheetName val="Subd.Corp"/>
      <sheetName val="Subd.Técnica"/>
      <sheetName val="Planeación"/>
      <sheetName val="Subd. Corporativa"/>
      <sheetName val="Subd Técnica"/>
      <sheetName val="Subd. Jurídica"/>
      <sheetName val="Sub. Corp"/>
      <sheetName val="Subd.Téc"/>
      <sheetName val="Subd. Corp"/>
      <sheetName val="Subd. Técnica"/>
      <sheetName val="Subdi. Corp"/>
      <sheetName val="S.Técnica"/>
      <sheetName val="Jdíca"/>
      <sheetName val="Planeacion"/>
      <sheetName val="Sbd. Corp"/>
      <sheetName val="S.Corp"/>
      <sheetName val="S.Téc"/>
      <sheetName val="S.Tecn"/>
      <sheetName val="Planeaci"/>
      <sheetName val="S.Corpor"/>
      <sheetName val="OAP"/>
      <sheetName val="S.Tecni"/>
      <sheetName val="S.juica"/>
      <sheetName val="Planea"/>
      <sheetName val="S. Jurídic"/>
      <sheetName val="Infobase"/>
    </sheetNames>
    <sheetDataSet>
      <sheetData sheetId="0">
        <row r="35">
          <cell r="A35" t="str">
            <v>Seleccione Tipo de Gasto</v>
          </cell>
        </row>
        <row r="36">
          <cell r="A36" t="str">
            <v>FUNCIONAMIENTO</v>
          </cell>
        </row>
        <row r="37">
          <cell r="A37" t="str">
            <v>INVERSIÓN</v>
          </cell>
        </row>
        <row r="38">
          <cell r="A38" t="str">
            <v>NO APLICA</v>
          </cell>
        </row>
        <row r="44">
          <cell r="A44" t="str">
            <v>Selección el Tipo de Solicitud</v>
          </cell>
        </row>
        <row r="45">
          <cell r="A45" t="str">
            <v>NUEVO</v>
          </cell>
        </row>
        <row r="46">
          <cell r="A46" t="str">
            <v>ADICIÓN</v>
          </cell>
        </row>
        <row r="47">
          <cell r="A47" t="str">
            <v>PRÓRROGA</v>
          </cell>
        </row>
        <row r="48">
          <cell r="A48" t="str">
            <v>ADICIÓN Y PRÓRROGA</v>
          </cell>
        </row>
        <row r="49">
          <cell r="A49" t="str">
            <v>MODIFICACIÓN</v>
          </cell>
        </row>
        <row r="54">
          <cell r="A54" t="str">
            <v>SIN-R-FT</v>
          </cell>
        </row>
        <row r="55">
          <cell r="A55" t="str">
            <v>SIN-R-DT</v>
          </cell>
        </row>
        <row r="56">
          <cell r="A56" t="str">
            <v>RADICADO-FT</v>
          </cell>
        </row>
        <row r="57">
          <cell r="A57" t="str">
            <v>RADICADO-DT</v>
          </cell>
        </row>
        <row r="58">
          <cell r="A58" t="str">
            <v>CELEBRADO-FT</v>
          </cell>
        </row>
        <row r="59">
          <cell r="A59" t="str">
            <v>CELEBRADO</v>
          </cell>
        </row>
        <row r="60">
          <cell r="A60" t="str">
            <v>ELIMINADO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A"/>
      <sheetName val="Hoja1"/>
      <sheetName val="Infobas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A"/>
      <sheetName val="Hoja1"/>
      <sheetName val="Infobas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A"/>
      <sheetName val="Hoja1"/>
      <sheetName val="Infobas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A Func"/>
      <sheetName val="1182"/>
      <sheetName val="PAA 1182"/>
      <sheetName val="Infobas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A"/>
      <sheetName val="Infobas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lan Acción PROYECTOS"/>
      <sheetName val="Ejecución"/>
      <sheetName val="Metas Plan 2016-2020 "/>
      <sheetName val="CuadrosPPtoInforGestion"/>
      <sheetName val="ControlActividades "/>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ja2"/>
      <sheetName val="PAA Func"/>
      <sheetName val="1182"/>
      <sheetName val="PAA 1182"/>
      <sheetName val="Infoba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E156"/>
  <sheetViews>
    <sheetView showGridLines="0" tabSelected="1" zoomScale="60" zoomScaleNormal="60" zoomScalePageLayoutView="25" workbookViewId="0" topLeftCell="A10">
      <pane xSplit="2" ySplit="2" topLeftCell="O67" activePane="bottomRight" state="frozen"/>
      <selection pane="topLeft" activeCell="A10" sqref="A10"/>
      <selection pane="topRight" activeCell="C10" sqref="C10"/>
      <selection pane="bottomLeft" activeCell="A12" sqref="A12"/>
      <selection pane="bottomRight" activeCell="Z83" sqref="Z83:AA83"/>
    </sheetView>
  </sheetViews>
  <sheetFormatPr defaultColWidth="11.421875" defaultRowHeight="15"/>
  <cols>
    <col min="1" max="1" width="7.140625" style="23" customWidth="1"/>
    <col min="2" max="2" width="20.421875" style="23" customWidth="1"/>
    <col min="3" max="3" width="25.00390625" style="23" customWidth="1"/>
    <col min="4" max="4" width="26.00390625" style="35" customWidth="1"/>
    <col min="5" max="5" width="55.28125" style="23" customWidth="1"/>
    <col min="6" max="6" width="11.140625" style="23" customWidth="1"/>
    <col min="7" max="7" width="13.140625" style="35" customWidth="1"/>
    <col min="8" max="8" width="12.140625" style="35" customWidth="1"/>
    <col min="9" max="9" width="16.28125" style="35" customWidth="1"/>
    <col min="10" max="10" width="13.57421875" style="23" customWidth="1"/>
    <col min="11" max="11" width="17.421875" style="23" customWidth="1"/>
    <col min="12" max="12" width="14.7109375" style="23" customWidth="1"/>
    <col min="13" max="13" width="20.8515625" style="23" customWidth="1"/>
    <col min="14" max="14" width="21.7109375" style="24" customWidth="1"/>
    <col min="15" max="15" width="17.57421875" style="23" customWidth="1"/>
    <col min="16" max="16" width="23.57421875" style="23" customWidth="1"/>
    <col min="17" max="17" width="27.00390625" style="23" customWidth="1"/>
    <col min="18" max="18" width="23.57421875" style="23" customWidth="1"/>
    <col min="19" max="19" width="18.00390625" style="23" customWidth="1"/>
    <col min="20" max="20" width="23.57421875" style="23" customWidth="1"/>
    <col min="21" max="21" width="11.140625" style="23" customWidth="1"/>
    <col min="22" max="22" width="16.140625" style="23" customWidth="1"/>
    <col min="23" max="23" width="17.57421875" style="23" customWidth="1"/>
    <col min="24" max="24" width="10.421875" style="23" customWidth="1"/>
    <col min="25" max="25" width="12.28125" style="23" customWidth="1"/>
    <col min="26" max="26" width="34.57421875" style="173" customWidth="1"/>
    <col min="27" max="27" width="34.28125" style="173" customWidth="1"/>
    <col min="28" max="28" width="11.421875" style="23" customWidth="1"/>
    <col min="29" max="29" width="17.140625" style="23" customWidth="1"/>
    <col min="30" max="30" width="27.140625" style="23" customWidth="1"/>
    <col min="31" max="31" width="14.57421875" style="23" customWidth="1"/>
    <col min="32" max="33" width="11.421875" style="23" customWidth="1"/>
    <col min="34" max="34" width="28.8515625" style="23" customWidth="1"/>
    <col min="35" max="35" width="38.8515625" style="23" customWidth="1"/>
    <col min="36" max="36" width="26.7109375" style="23" customWidth="1"/>
    <col min="37" max="16384" width="11.421875" style="23" customWidth="1"/>
  </cols>
  <sheetData>
    <row r="2" spans="1:25" ht="14.25" customHeight="1">
      <c r="A2" s="191"/>
      <c r="B2" s="191"/>
      <c r="C2" s="192" t="s">
        <v>273</v>
      </c>
      <c r="D2" s="192"/>
      <c r="E2" s="192"/>
      <c r="F2" s="192"/>
      <c r="G2" s="192"/>
      <c r="H2" s="192"/>
      <c r="I2" s="192"/>
      <c r="J2" s="192"/>
      <c r="K2" s="192"/>
      <c r="L2" s="192"/>
      <c r="M2" s="192"/>
      <c r="N2" s="192"/>
      <c r="O2" s="192"/>
      <c r="P2" s="192"/>
      <c r="Q2" s="192"/>
      <c r="R2" s="192"/>
      <c r="S2" s="192"/>
      <c r="T2" s="192"/>
      <c r="U2" s="192"/>
      <c r="V2" s="192"/>
      <c r="W2" s="192"/>
      <c r="X2" s="193" t="s">
        <v>202</v>
      </c>
      <c r="Y2" s="193"/>
    </row>
    <row r="3" spans="1:25" ht="15" customHeight="1">
      <c r="A3" s="191"/>
      <c r="B3" s="191"/>
      <c r="C3" s="192"/>
      <c r="D3" s="192"/>
      <c r="E3" s="192"/>
      <c r="F3" s="192"/>
      <c r="G3" s="192"/>
      <c r="H3" s="192"/>
      <c r="I3" s="192"/>
      <c r="J3" s="192"/>
      <c r="K3" s="192"/>
      <c r="L3" s="192"/>
      <c r="M3" s="192"/>
      <c r="N3" s="192"/>
      <c r="O3" s="192"/>
      <c r="P3" s="192"/>
      <c r="Q3" s="192"/>
      <c r="R3" s="192"/>
      <c r="S3" s="192"/>
      <c r="T3" s="192"/>
      <c r="U3" s="192"/>
      <c r="V3" s="192"/>
      <c r="W3" s="192"/>
      <c r="X3" s="193"/>
      <c r="Y3" s="193"/>
    </row>
    <row r="4" spans="1:25" ht="15" customHeight="1">
      <c r="A4" s="191"/>
      <c r="B4" s="191"/>
      <c r="C4" s="194" t="s">
        <v>0</v>
      </c>
      <c r="D4" s="194"/>
      <c r="E4" s="194"/>
      <c r="F4" s="194"/>
      <c r="G4" s="194"/>
      <c r="H4" s="194"/>
      <c r="I4" s="194"/>
      <c r="J4" s="194"/>
      <c r="K4" s="194"/>
      <c r="L4" s="194"/>
      <c r="M4" s="194"/>
      <c r="N4" s="194"/>
      <c r="O4" s="194"/>
      <c r="P4" s="194"/>
      <c r="Q4" s="194"/>
      <c r="R4" s="194"/>
      <c r="S4" s="194"/>
      <c r="T4" s="194"/>
      <c r="U4" s="194"/>
      <c r="V4" s="194"/>
      <c r="W4" s="194"/>
      <c r="X4" s="193" t="s">
        <v>141</v>
      </c>
      <c r="Y4" s="193"/>
    </row>
    <row r="5" spans="1:25" ht="15.75" customHeight="1">
      <c r="A5" s="191"/>
      <c r="B5" s="191"/>
      <c r="C5" s="194"/>
      <c r="D5" s="194"/>
      <c r="E5" s="194"/>
      <c r="F5" s="194"/>
      <c r="G5" s="194"/>
      <c r="H5" s="194"/>
      <c r="I5" s="194"/>
      <c r="J5" s="194"/>
      <c r="K5" s="194"/>
      <c r="L5" s="194"/>
      <c r="M5" s="194"/>
      <c r="N5" s="194"/>
      <c r="O5" s="194"/>
      <c r="P5" s="194"/>
      <c r="Q5" s="194"/>
      <c r="R5" s="194"/>
      <c r="S5" s="194"/>
      <c r="T5" s="194"/>
      <c r="U5" s="194"/>
      <c r="V5" s="194"/>
      <c r="W5" s="194"/>
      <c r="X5" s="193"/>
      <c r="Y5" s="193"/>
    </row>
    <row r="6" spans="1:25" ht="15" customHeight="1">
      <c r="A6" s="191"/>
      <c r="B6" s="191"/>
      <c r="C6" s="194" t="s">
        <v>1</v>
      </c>
      <c r="D6" s="194"/>
      <c r="E6" s="194"/>
      <c r="F6" s="194"/>
      <c r="G6" s="194"/>
      <c r="H6" s="194"/>
      <c r="I6" s="194"/>
      <c r="J6" s="194"/>
      <c r="K6" s="194"/>
      <c r="L6" s="194"/>
      <c r="M6" s="194"/>
      <c r="N6" s="194"/>
      <c r="O6" s="194"/>
      <c r="P6" s="194"/>
      <c r="Q6" s="194"/>
      <c r="R6" s="194"/>
      <c r="S6" s="194"/>
      <c r="T6" s="194"/>
      <c r="U6" s="194"/>
      <c r="V6" s="194"/>
      <c r="W6" s="194"/>
      <c r="X6" s="193" t="s">
        <v>203</v>
      </c>
      <c r="Y6" s="193"/>
    </row>
    <row r="7" spans="1:25" ht="15.75" customHeight="1">
      <c r="A7" s="191"/>
      <c r="B7" s="191"/>
      <c r="C7" s="194"/>
      <c r="D7" s="194"/>
      <c r="E7" s="194"/>
      <c r="F7" s="194"/>
      <c r="G7" s="194"/>
      <c r="H7" s="194"/>
      <c r="I7" s="194"/>
      <c r="J7" s="194"/>
      <c r="K7" s="194"/>
      <c r="L7" s="194"/>
      <c r="M7" s="194"/>
      <c r="N7" s="194"/>
      <c r="O7" s="194"/>
      <c r="P7" s="194"/>
      <c r="Q7" s="194"/>
      <c r="R7" s="194"/>
      <c r="S7" s="194"/>
      <c r="T7" s="194"/>
      <c r="U7" s="194"/>
      <c r="V7" s="194"/>
      <c r="W7" s="194"/>
      <c r="X7" s="193"/>
      <c r="Y7" s="193"/>
    </row>
    <row r="8" spans="1:24" ht="14.25">
      <c r="A8" s="12"/>
      <c r="B8" s="13"/>
      <c r="C8" s="13"/>
      <c r="D8" s="36"/>
      <c r="E8" s="13"/>
      <c r="F8" s="13"/>
      <c r="G8" s="36"/>
      <c r="H8" s="36"/>
      <c r="I8" s="36"/>
      <c r="J8" s="13"/>
      <c r="K8" s="13"/>
      <c r="L8" s="13"/>
      <c r="M8" s="13"/>
      <c r="N8" s="16"/>
      <c r="O8" s="13"/>
      <c r="P8" s="13"/>
      <c r="Q8" s="13"/>
      <c r="R8" s="13"/>
      <c r="S8" s="13"/>
      <c r="T8" s="13"/>
      <c r="U8" s="13"/>
      <c r="V8" s="13"/>
      <c r="W8" s="13"/>
      <c r="X8" s="25"/>
    </row>
    <row r="9" spans="1:25" ht="15">
      <c r="A9" s="195" t="s">
        <v>29</v>
      </c>
      <c r="B9" s="195"/>
      <c r="C9" s="195"/>
      <c r="D9" s="195"/>
      <c r="E9" s="195"/>
      <c r="F9" s="195"/>
      <c r="G9" s="195"/>
      <c r="H9" s="195"/>
      <c r="I9" s="195"/>
      <c r="J9" s="195"/>
      <c r="K9" s="195"/>
      <c r="L9" s="195"/>
      <c r="M9" s="195"/>
      <c r="N9" s="195"/>
      <c r="O9" s="195"/>
      <c r="P9" s="195"/>
      <c r="Q9" s="195"/>
      <c r="R9" s="195"/>
      <c r="S9" s="195"/>
      <c r="T9" s="195"/>
      <c r="U9" s="195"/>
      <c r="V9" s="195"/>
      <c r="W9" s="195"/>
      <c r="X9" s="195"/>
      <c r="Y9" s="195"/>
    </row>
    <row r="10" spans="1:57" s="77" customFormat="1" ht="77.25" thickBot="1">
      <c r="A10" s="26" t="s">
        <v>31</v>
      </c>
      <c r="B10" s="26" t="s">
        <v>32</v>
      </c>
      <c r="C10" s="26" t="s">
        <v>2</v>
      </c>
      <c r="D10" s="26" t="s">
        <v>18</v>
      </c>
      <c r="E10" s="26" t="s">
        <v>140</v>
      </c>
      <c r="F10" s="26" t="s">
        <v>19</v>
      </c>
      <c r="G10" s="26" t="s">
        <v>28</v>
      </c>
      <c r="H10" s="26" t="s">
        <v>440</v>
      </c>
      <c r="I10" s="26" t="s">
        <v>20</v>
      </c>
      <c r="J10" s="26" t="s">
        <v>21</v>
      </c>
      <c r="K10" s="26" t="s">
        <v>3</v>
      </c>
      <c r="L10" s="26" t="s">
        <v>4</v>
      </c>
      <c r="M10" s="73" t="s">
        <v>22</v>
      </c>
      <c r="N10" s="74" t="s">
        <v>5</v>
      </c>
      <c r="O10" s="26" t="s">
        <v>23</v>
      </c>
      <c r="P10" s="26" t="s">
        <v>24</v>
      </c>
      <c r="Q10" s="26" t="s">
        <v>33</v>
      </c>
      <c r="R10" s="26" t="s">
        <v>34</v>
      </c>
      <c r="S10" s="26" t="s">
        <v>35</v>
      </c>
      <c r="T10" s="26" t="s">
        <v>25</v>
      </c>
      <c r="U10" s="26" t="s">
        <v>2</v>
      </c>
      <c r="V10" s="26" t="s">
        <v>6</v>
      </c>
      <c r="W10" s="26" t="s">
        <v>7</v>
      </c>
      <c r="X10" s="26" t="s">
        <v>26</v>
      </c>
      <c r="Y10" s="26" t="s">
        <v>27</v>
      </c>
      <c r="Z10" s="75" t="s">
        <v>410</v>
      </c>
      <c r="AA10" s="76" t="s">
        <v>411</v>
      </c>
      <c r="AB10" s="70" t="s">
        <v>416</v>
      </c>
      <c r="AC10" s="70" t="s">
        <v>417</v>
      </c>
      <c r="AD10" s="70" t="s">
        <v>465</v>
      </c>
      <c r="AE10" s="70" t="s">
        <v>470</v>
      </c>
      <c r="AF10" s="70" t="s">
        <v>495</v>
      </c>
      <c r="AG10" s="70" t="s">
        <v>496</v>
      </c>
      <c r="AH10" s="70" t="s">
        <v>500</v>
      </c>
      <c r="AI10" s="70" t="s">
        <v>648</v>
      </c>
      <c r="AJ10" s="70" t="s">
        <v>667</v>
      </c>
      <c r="AK10" s="70"/>
      <c r="AL10" s="70"/>
      <c r="AM10" s="70"/>
      <c r="AN10" s="70"/>
      <c r="AO10" s="70"/>
      <c r="AP10" s="70"/>
      <c r="AQ10" s="70"/>
      <c r="AR10" s="70"/>
      <c r="AS10" s="70"/>
      <c r="AT10" s="70"/>
      <c r="AU10" s="70"/>
      <c r="AV10" s="70"/>
      <c r="AW10" s="70"/>
      <c r="AX10" s="70"/>
      <c r="AY10" s="70"/>
      <c r="AZ10" s="70"/>
      <c r="BA10" s="70"/>
      <c r="BB10" s="70"/>
      <c r="BC10" s="70"/>
      <c r="BD10" s="70"/>
      <c r="BE10" s="70"/>
    </row>
    <row r="11" spans="1:57" s="133" customFormat="1" ht="162.75" customHeight="1" thickBot="1">
      <c r="A11" s="124">
        <v>1</v>
      </c>
      <c r="B11" s="126" t="s">
        <v>219</v>
      </c>
      <c r="C11" s="125" t="s">
        <v>75</v>
      </c>
      <c r="D11" s="126" t="s">
        <v>216</v>
      </c>
      <c r="E11" s="125" t="s">
        <v>238</v>
      </c>
      <c r="F11" s="125" t="s">
        <v>120</v>
      </c>
      <c r="G11" s="125" t="s">
        <v>188</v>
      </c>
      <c r="H11" s="125" t="s">
        <v>188</v>
      </c>
      <c r="I11" s="127" t="s">
        <v>188</v>
      </c>
      <c r="J11" s="127" t="s">
        <v>289</v>
      </c>
      <c r="K11" s="127" t="s">
        <v>79</v>
      </c>
      <c r="L11" s="127" t="s">
        <v>38</v>
      </c>
      <c r="M11" s="128">
        <f>61069000-12700000</f>
        <v>48369000</v>
      </c>
      <c r="N11" s="128">
        <f aca="true" t="shared" si="0" ref="N11:N42">+M11</f>
        <v>48369000</v>
      </c>
      <c r="O11" s="127" t="s">
        <v>185</v>
      </c>
      <c r="P11" s="127" t="s">
        <v>185</v>
      </c>
      <c r="Q11" s="127" t="s">
        <v>185</v>
      </c>
      <c r="R11" s="127" t="s">
        <v>185</v>
      </c>
      <c r="S11" s="127" t="s">
        <v>106</v>
      </c>
      <c r="T11" s="127">
        <v>0</v>
      </c>
      <c r="U11" s="127" t="s">
        <v>185</v>
      </c>
      <c r="V11" s="127" t="s">
        <v>185</v>
      </c>
      <c r="W11" s="127" t="s">
        <v>185</v>
      </c>
      <c r="X11" s="129" t="s">
        <v>201</v>
      </c>
      <c r="Y11" s="129" t="s">
        <v>185</v>
      </c>
      <c r="Z11" s="174"/>
      <c r="AA11" s="164"/>
      <c r="AB11" s="131"/>
      <c r="AC11" s="131"/>
      <c r="AD11" s="131" t="s">
        <v>464</v>
      </c>
      <c r="AE11" s="131"/>
      <c r="AF11" s="131"/>
      <c r="AG11" s="131"/>
      <c r="AH11" s="131" t="s">
        <v>521</v>
      </c>
      <c r="AI11" s="131"/>
      <c r="AJ11" s="131" t="s">
        <v>668</v>
      </c>
      <c r="AK11" s="131"/>
      <c r="AL11" s="131"/>
      <c r="AM11" s="131"/>
      <c r="AN11" s="131"/>
      <c r="AO11" s="131"/>
      <c r="AP11" s="131"/>
      <c r="AQ11" s="131"/>
      <c r="AR11" s="131"/>
      <c r="AS11" s="131"/>
      <c r="AT11" s="131"/>
      <c r="AU11" s="131"/>
      <c r="AV11" s="131"/>
      <c r="AW11" s="131"/>
      <c r="AX11" s="131"/>
      <c r="AY11" s="131"/>
      <c r="AZ11" s="131"/>
      <c r="BA11" s="131"/>
      <c r="BB11" s="131"/>
      <c r="BC11" s="131"/>
      <c r="BD11" s="132"/>
      <c r="BE11" s="132"/>
    </row>
    <row r="12" spans="1:57" s="77" customFormat="1" ht="51.75" thickBot="1">
      <c r="A12" s="78">
        <v>2</v>
      </c>
      <c r="B12" s="80">
        <v>15101506</v>
      </c>
      <c r="C12" s="80" t="s">
        <v>75</v>
      </c>
      <c r="D12" s="80" t="s">
        <v>190</v>
      </c>
      <c r="E12" s="80" t="s">
        <v>191</v>
      </c>
      <c r="F12" s="80" t="s">
        <v>120</v>
      </c>
      <c r="G12" s="80" t="s">
        <v>199</v>
      </c>
      <c r="H12" s="80" t="s">
        <v>199</v>
      </c>
      <c r="I12" s="40" t="s">
        <v>188</v>
      </c>
      <c r="J12" s="40" t="s">
        <v>189</v>
      </c>
      <c r="K12" s="40" t="s">
        <v>52</v>
      </c>
      <c r="L12" s="40" t="s">
        <v>38</v>
      </c>
      <c r="M12" s="81">
        <v>10000000</v>
      </c>
      <c r="N12" s="81">
        <f t="shared" si="0"/>
        <v>10000000</v>
      </c>
      <c r="O12" s="40" t="s">
        <v>185</v>
      </c>
      <c r="P12" s="40" t="s">
        <v>185</v>
      </c>
      <c r="Q12" s="40" t="s">
        <v>185</v>
      </c>
      <c r="R12" s="40" t="s">
        <v>185</v>
      </c>
      <c r="S12" s="40" t="s">
        <v>106</v>
      </c>
      <c r="T12" s="40" t="s">
        <v>396</v>
      </c>
      <c r="U12" s="40" t="s">
        <v>185</v>
      </c>
      <c r="V12" s="40" t="s">
        <v>185</v>
      </c>
      <c r="W12" s="40" t="s">
        <v>185</v>
      </c>
      <c r="X12" s="82" t="s">
        <v>201</v>
      </c>
      <c r="Y12" s="82" t="s">
        <v>185</v>
      </c>
      <c r="Z12" s="91" t="s">
        <v>537</v>
      </c>
      <c r="AA12" s="175" t="s">
        <v>538</v>
      </c>
      <c r="AB12" s="71"/>
      <c r="AC12" s="71"/>
      <c r="AD12" s="71" t="s">
        <v>464</v>
      </c>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84"/>
      <c r="BE12" s="84"/>
    </row>
    <row r="13" spans="1:57" s="77" customFormat="1" ht="51.75" thickBot="1">
      <c r="A13" s="78">
        <v>3</v>
      </c>
      <c r="B13" s="80">
        <v>80111501</v>
      </c>
      <c r="C13" s="80" t="s">
        <v>75</v>
      </c>
      <c r="D13" s="80" t="s">
        <v>276</v>
      </c>
      <c r="E13" s="79" t="s">
        <v>291</v>
      </c>
      <c r="F13" s="80" t="s">
        <v>120</v>
      </c>
      <c r="G13" s="44" t="s">
        <v>183</v>
      </c>
      <c r="H13" s="80" t="s">
        <v>183</v>
      </c>
      <c r="I13" s="85" t="s">
        <v>199</v>
      </c>
      <c r="J13" s="40" t="s">
        <v>283</v>
      </c>
      <c r="K13" s="40" t="s">
        <v>54</v>
      </c>
      <c r="L13" s="40" t="s">
        <v>38</v>
      </c>
      <c r="M13" s="81">
        <f>+(6050000*1.04)*10</f>
        <v>62920000</v>
      </c>
      <c r="N13" s="81">
        <f t="shared" si="0"/>
        <v>62920000</v>
      </c>
      <c r="O13" s="40" t="s">
        <v>185</v>
      </c>
      <c r="P13" s="40" t="s">
        <v>185</v>
      </c>
      <c r="Q13" s="40" t="s">
        <v>185</v>
      </c>
      <c r="R13" s="40" t="s">
        <v>185</v>
      </c>
      <c r="S13" s="40" t="s">
        <v>110</v>
      </c>
      <c r="T13" s="40" t="s">
        <v>398</v>
      </c>
      <c r="U13" s="40" t="s">
        <v>185</v>
      </c>
      <c r="V13" s="40" t="s">
        <v>185</v>
      </c>
      <c r="W13" s="40" t="s">
        <v>185</v>
      </c>
      <c r="X13" s="82" t="s">
        <v>201</v>
      </c>
      <c r="Y13" s="82" t="s">
        <v>185</v>
      </c>
      <c r="Z13" s="116" t="s">
        <v>539</v>
      </c>
      <c r="AA13" s="116" t="s">
        <v>438</v>
      </c>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84"/>
      <c r="BE13" s="84"/>
    </row>
    <row r="14" spans="1:57" s="133" customFormat="1" ht="177" customHeight="1" thickBot="1">
      <c r="A14" s="124">
        <v>4</v>
      </c>
      <c r="B14" s="125">
        <v>80111501</v>
      </c>
      <c r="C14" s="125" t="s">
        <v>75</v>
      </c>
      <c r="D14" s="125" t="s">
        <v>276</v>
      </c>
      <c r="E14" s="126" t="s">
        <v>284</v>
      </c>
      <c r="F14" s="125" t="s">
        <v>120</v>
      </c>
      <c r="G14" s="148" t="s">
        <v>194</v>
      </c>
      <c r="H14" s="125" t="s">
        <v>692</v>
      </c>
      <c r="I14" s="148" t="s">
        <v>194</v>
      </c>
      <c r="J14" s="127" t="s">
        <v>695</v>
      </c>
      <c r="K14" s="127" t="s">
        <v>54</v>
      </c>
      <c r="L14" s="127" t="s">
        <v>38</v>
      </c>
      <c r="M14" s="128">
        <v>25000000</v>
      </c>
      <c r="N14" s="128">
        <f t="shared" si="0"/>
        <v>25000000</v>
      </c>
      <c r="O14" s="127" t="s">
        <v>185</v>
      </c>
      <c r="P14" s="127" t="s">
        <v>185</v>
      </c>
      <c r="Q14" s="127" t="s">
        <v>185</v>
      </c>
      <c r="R14" s="127" t="s">
        <v>185</v>
      </c>
      <c r="S14" s="127" t="s">
        <v>110</v>
      </c>
      <c r="T14" s="127" t="s">
        <v>398</v>
      </c>
      <c r="U14" s="127" t="s">
        <v>185</v>
      </c>
      <c r="V14" s="127" t="s">
        <v>185</v>
      </c>
      <c r="W14" s="127" t="s">
        <v>185</v>
      </c>
      <c r="X14" s="129" t="s">
        <v>201</v>
      </c>
      <c r="Y14" s="129" t="s">
        <v>185</v>
      </c>
      <c r="Z14" s="176"/>
      <c r="AA14" s="164"/>
      <c r="AB14" s="131"/>
      <c r="AC14" s="131"/>
      <c r="AD14" s="131"/>
      <c r="AE14" s="131"/>
      <c r="AF14" s="131"/>
      <c r="AG14" s="131"/>
      <c r="AH14" s="131" t="s">
        <v>517</v>
      </c>
      <c r="AI14" s="131"/>
      <c r="AJ14" s="169" t="s">
        <v>696</v>
      </c>
      <c r="AK14" s="131"/>
      <c r="AL14" s="131"/>
      <c r="AM14" s="131"/>
      <c r="AN14" s="131"/>
      <c r="AO14" s="131"/>
      <c r="AP14" s="131"/>
      <c r="AQ14" s="131"/>
      <c r="AR14" s="131"/>
      <c r="AS14" s="131"/>
      <c r="AT14" s="131"/>
      <c r="AU14" s="131"/>
      <c r="AV14" s="131"/>
      <c r="AW14" s="131"/>
      <c r="AX14" s="131"/>
      <c r="AY14" s="131"/>
      <c r="AZ14" s="131"/>
      <c r="BA14" s="131"/>
      <c r="BB14" s="131"/>
      <c r="BC14" s="131"/>
      <c r="BD14" s="132"/>
      <c r="BE14" s="132"/>
    </row>
    <row r="15" spans="1:57" s="77" customFormat="1" ht="90" thickBot="1">
      <c r="A15" s="78">
        <v>5</v>
      </c>
      <c r="B15" s="80">
        <v>81112205</v>
      </c>
      <c r="C15" s="80" t="s">
        <v>75</v>
      </c>
      <c r="D15" s="80" t="s">
        <v>257</v>
      </c>
      <c r="E15" s="80" t="s">
        <v>258</v>
      </c>
      <c r="F15" s="80" t="s">
        <v>120</v>
      </c>
      <c r="G15" s="80" t="s">
        <v>183</v>
      </c>
      <c r="H15" s="80" t="s">
        <v>183</v>
      </c>
      <c r="I15" s="40" t="s">
        <v>183</v>
      </c>
      <c r="J15" s="40" t="s">
        <v>184</v>
      </c>
      <c r="K15" s="40" t="s">
        <v>54</v>
      </c>
      <c r="L15" s="40" t="s">
        <v>38</v>
      </c>
      <c r="M15" s="81">
        <v>84000000</v>
      </c>
      <c r="N15" s="81">
        <f t="shared" si="0"/>
        <v>84000000</v>
      </c>
      <c r="O15" s="40" t="s">
        <v>185</v>
      </c>
      <c r="P15" s="40" t="s">
        <v>185</v>
      </c>
      <c r="Q15" s="40" t="s">
        <v>185</v>
      </c>
      <c r="R15" s="40" t="s">
        <v>185</v>
      </c>
      <c r="S15" s="40" t="s">
        <v>108</v>
      </c>
      <c r="T15" s="40" t="s">
        <v>394</v>
      </c>
      <c r="U15" s="40" t="s">
        <v>152</v>
      </c>
      <c r="V15" s="40"/>
      <c r="W15" s="40" t="s">
        <v>154</v>
      </c>
      <c r="X15" s="82" t="s">
        <v>249</v>
      </c>
      <c r="Y15" s="82"/>
      <c r="Z15" s="116" t="s">
        <v>540</v>
      </c>
      <c r="AA15" s="91" t="s">
        <v>467</v>
      </c>
      <c r="AB15" s="71"/>
      <c r="AC15" s="71" t="s">
        <v>418</v>
      </c>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84"/>
      <c r="BE15" s="84"/>
    </row>
    <row r="16" spans="1:57" s="77" customFormat="1" ht="225.75" customHeight="1" thickBot="1">
      <c r="A16" s="78">
        <v>6</v>
      </c>
      <c r="B16" s="80" t="s">
        <v>254</v>
      </c>
      <c r="C16" s="156" t="s">
        <v>645</v>
      </c>
      <c r="D16" s="156" t="s">
        <v>644</v>
      </c>
      <c r="E16" s="80" t="s">
        <v>618</v>
      </c>
      <c r="F16" s="80" t="s">
        <v>120</v>
      </c>
      <c r="G16" s="80" t="s">
        <v>187</v>
      </c>
      <c r="H16" s="80" t="s">
        <v>187</v>
      </c>
      <c r="I16" s="40" t="s">
        <v>188</v>
      </c>
      <c r="J16" s="40" t="s">
        <v>192</v>
      </c>
      <c r="K16" s="40" t="s">
        <v>49</v>
      </c>
      <c r="L16" s="40" t="s">
        <v>38</v>
      </c>
      <c r="M16" s="81">
        <v>72492222</v>
      </c>
      <c r="N16" s="81">
        <f t="shared" si="0"/>
        <v>72492222</v>
      </c>
      <c r="O16" s="41" t="s">
        <v>311</v>
      </c>
      <c r="P16" s="41" t="s">
        <v>312</v>
      </c>
      <c r="Q16" s="40" t="s">
        <v>327</v>
      </c>
      <c r="R16" s="41" t="s">
        <v>170</v>
      </c>
      <c r="S16" s="157" t="s">
        <v>108</v>
      </c>
      <c r="T16" s="157" t="s">
        <v>394</v>
      </c>
      <c r="U16" s="157" t="s">
        <v>643</v>
      </c>
      <c r="V16" s="40" t="s">
        <v>160</v>
      </c>
      <c r="W16" s="157" t="s">
        <v>173</v>
      </c>
      <c r="X16" s="158" t="s">
        <v>249</v>
      </c>
      <c r="Y16" s="82"/>
      <c r="Z16" s="116" t="s">
        <v>650</v>
      </c>
      <c r="AA16" s="91"/>
      <c r="AB16" s="71"/>
      <c r="AC16" s="71"/>
      <c r="AD16" s="71" t="s">
        <v>454</v>
      </c>
      <c r="AE16" s="71"/>
      <c r="AF16" s="71"/>
      <c r="AG16" s="71"/>
      <c r="AH16" s="71" t="s">
        <v>518</v>
      </c>
      <c r="AI16" s="71" t="s">
        <v>642</v>
      </c>
      <c r="AJ16" s="71"/>
      <c r="AK16" s="71"/>
      <c r="AL16" s="71"/>
      <c r="AM16" s="71"/>
      <c r="AN16" s="71"/>
      <c r="AO16" s="71"/>
      <c r="AP16" s="71"/>
      <c r="AQ16" s="71"/>
      <c r="AR16" s="71"/>
      <c r="AS16" s="71"/>
      <c r="AT16" s="71"/>
      <c r="AU16" s="71"/>
      <c r="AV16" s="71"/>
      <c r="AW16" s="71"/>
      <c r="AX16" s="71"/>
      <c r="AY16" s="71"/>
      <c r="AZ16" s="71"/>
      <c r="BA16" s="71"/>
      <c r="BB16" s="71"/>
      <c r="BC16" s="71"/>
      <c r="BD16" s="84"/>
      <c r="BE16" s="84"/>
    </row>
    <row r="17" spans="1:57" s="77" customFormat="1" ht="90" thickBot="1">
      <c r="A17" s="78">
        <v>7</v>
      </c>
      <c r="B17" s="80">
        <v>81112501</v>
      </c>
      <c r="C17" s="80" t="s">
        <v>75</v>
      </c>
      <c r="D17" s="80" t="s">
        <v>261</v>
      </c>
      <c r="E17" s="80" t="s">
        <v>407</v>
      </c>
      <c r="F17" s="80" t="s">
        <v>120</v>
      </c>
      <c r="G17" s="80" t="s">
        <v>183</v>
      </c>
      <c r="H17" s="80" t="s">
        <v>183</v>
      </c>
      <c r="I17" s="40" t="s">
        <v>199</v>
      </c>
      <c r="J17" s="40" t="s">
        <v>259</v>
      </c>
      <c r="K17" s="40" t="s">
        <v>52</v>
      </c>
      <c r="L17" s="40" t="s">
        <v>38</v>
      </c>
      <c r="M17" s="81">
        <v>12950000</v>
      </c>
      <c r="N17" s="81">
        <f t="shared" si="0"/>
        <v>12950000</v>
      </c>
      <c r="O17" s="40" t="s">
        <v>185</v>
      </c>
      <c r="P17" s="40" t="s">
        <v>185</v>
      </c>
      <c r="Q17" s="40" t="s">
        <v>185</v>
      </c>
      <c r="R17" s="40" t="s">
        <v>185</v>
      </c>
      <c r="S17" s="40" t="s">
        <v>108</v>
      </c>
      <c r="T17" s="40" t="s">
        <v>394</v>
      </c>
      <c r="U17" s="40" t="s">
        <v>152</v>
      </c>
      <c r="V17" s="40"/>
      <c r="W17" s="40" t="s">
        <v>154</v>
      </c>
      <c r="X17" s="82" t="s">
        <v>249</v>
      </c>
      <c r="Y17" s="82"/>
      <c r="Z17" s="175" t="s">
        <v>541</v>
      </c>
      <c r="AA17" s="86" t="s">
        <v>702</v>
      </c>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84"/>
      <c r="BE17" s="84"/>
    </row>
    <row r="18" spans="1:57" s="77" customFormat="1" ht="128.25" thickBot="1">
      <c r="A18" s="78">
        <v>8</v>
      </c>
      <c r="B18" s="80" t="s">
        <v>260</v>
      </c>
      <c r="C18" s="80" t="s">
        <v>75</v>
      </c>
      <c r="D18" s="79" t="s">
        <v>266</v>
      </c>
      <c r="E18" s="80" t="s">
        <v>294</v>
      </c>
      <c r="F18" s="80" t="s">
        <v>120</v>
      </c>
      <c r="G18" s="80" t="s">
        <v>183</v>
      </c>
      <c r="H18" s="80" t="s">
        <v>183</v>
      </c>
      <c r="I18" s="40" t="s">
        <v>199</v>
      </c>
      <c r="J18" s="40" t="s">
        <v>192</v>
      </c>
      <c r="K18" s="40" t="s">
        <v>54</v>
      </c>
      <c r="L18" s="40" t="s">
        <v>38</v>
      </c>
      <c r="M18" s="81">
        <f>87150000+71018000</f>
        <v>158168000</v>
      </c>
      <c r="N18" s="81">
        <f t="shared" si="0"/>
        <v>158168000</v>
      </c>
      <c r="O18" s="40" t="s">
        <v>185</v>
      </c>
      <c r="P18" s="40" t="s">
        <v>185</v>
      </c>
      <c r="Q18" s="40" t="s">
        <v>185</v>
      </c>
      <c r="R18" s="40" t="s">
        <v>185</v>
      </c>
      <c r="S18" s="40" t="s">
        <v>108</v>
      </c>
      <c r="T18" s="40" t="s">
        <v>394</v>
      </c>
      <c r="U18" s="40" t="s">
        <v>83</v>
      </c>
      <c r="V18" s="40"/>
      <c r="W18" s="40" t="s">
        <v>173</v>
      </c>
      <c r="X18" s="82" t="s">
        <v>249</v>
      </c>
      <c r="Y18" s="82"/>
      <c r="Z18" s="177" t="s">
        <v>542</v>
      </c>
      <c r="AA18" s="177" t="s">
        <v>703</v>
      </c>
      <c r="AB18" s="71"/>
      <c r="AC18" s="71"/>
      <c r="AD18" s="71"/>
      <c r="AE18" s="71"/>
      <c r="AF18" s="71" t="s">
        <v>498</v>
      </c>
      <c r="AG18" s="71" t="s">
        <v>497</v>
      </c>
      <c r="AH18" s="71"/>
      <c r="AI18" s="71"/>
      <c r="AJ18" s="71"/>
      <c r="AK18" s="71"/>
      <c r="AL18" s="71"/>
      <c r="AM18" s="71"/>
      <c r="AN18" s="71"/>
      <c r="AO18" s="71"/>
      <c r="AP18" s="71"/>
      <c r="AQ18" s="71"/>
      <c r="AR18" s="71"/>
      <c r="AS18" s="71"/>
      <c r="AT18" s="71"/>
      <c r="AU18" s="71"/>
      <c r="AV18" s="71"/>
      <c r="AW18" s="71"/>
      <c r="AX18" s="71"/>
      <c r="AY18" s="71"/>
      <c r="AZ18" s="71"/>
      <c r="BA18" s="71"/>
      <c r="BB18" s="71"/>
      <c r="BC18" s="71"/>
      <c r="BD18" s="84"/>
      <c r="BE18" s="84"/>
    </row>
    <row r="19" spans="1:57" s="77" customFormat="1" ht="64.5" thickBot="1">
      <c r="A19" s="78">
        <v>9</v>
      </c>
      <c r="B19" s="80">
        <v>92121501</v>
      </c>
      <c r="C19" s="80" t="s">
        <v>75</v>
      </c>
      <c r="D19" s="80" t="s">
        <v>196</v>
      </c>
      <c r="E19" s="80" t="s">
        <v>240</v>
      </c>
      <c r="F19" s="80" t="s">
        <v>120</v>
      </c>
      <c r="G19" s="80" t="s">
        <v>199</v>
      </c>
      <c r="H19" s="80" t="s">
        <v>187</v>
      </c>
      <c r="I19" s="40" t="s">
        <v>188</v>
      </c>
      <c r="J19" s="40" t="s">
        <v>289</v>
      </c>
      <c r="K19" s="40" t="s">
        <v>49</v>
      </c>
      <c r="L19" s="40" t="s">
        <v>38</v>
      </c>
      <c r="M19" s="81">
        <f>43000000-9500000</f>
        <v>33500000</v>
      </c>
      <c r="N19" s="81">
        <f t="shared" si="0"/>
        <v>33500000</v>
      </c>
      <c r="O19" s="40" t="s">
        <v>185</v>
      </c>
      <c r="P19" s="40" t="s">
        <v>185</v>
      </c>
      <c r="Q19" s="40" t="s">
        <v>185</v>
      </c>
      <c r="R19" s="40" t="s">
        <v>185</v>
      </c>
      <c r="S19" s="40" t="s">
        <v>106</v>
      </c>
      <c r="T19" s="40" t="s">
        <v>396</v>
      </c>
      <c r="U19" s="40" t="s">
        <v>185</v>
      </c>
      <c r="V19" s="40" t="s">
        <v>185</v>
      </c>
      <c r="W19" s="40" t="s">
        <v>185</v>
      </c>
      <c r="X19" s="82" t="s">
        <v>201</v>
      </c>
      <c r="Y19" s="82" t="s">
        <v>185</v>
      </c>
      <c r="Z19" s="178" t="s">
        <v>543</v>
      </c>
      <c r="AA19" s="72" t="s">
        <v>704</v>
      </c>
      <c r="AB19" s="71"/>
      <c r="AC19" s="71"/>
      <c r="AD19" s="71" t="s">
        <v>464</v>
      </c>
      <c r="AE19" s="71"/>
      <c r="AF19" s="71"/>
      <c r="AG19" s="71"/>
      <c r="AH19" s="71" t="s">
        <v>521</v>
      </c>
      <c r="AI19" s="71"/>
      <c r="AJ19" s="71"/>
      <c r="AK19" s="71"/>
      <c r="AL19" s="71"/>
      <c r="AM19" s="71"/>
      <c r="AN19" s="71"/>
      <c r="AO19" s="71"/>
      <c r="AP19" s="71"/>
      <c r="AQ19" s="71"/>
      <c r="AR19" s="71"/>
      <c r="AS19" s="71"/>
      <c r="AT19" s="71"/>
      <c r="AU19" s="71"/>
      <c r="AV19" s="71"/>
      <c r="AW19" s="71"/>
      <c r="AX19" s="71"/>
      <c r="AY19" s="71"/>
      <c r="AZ19" s="71"/>
      <c r="BA19" s="71"/>
      <c r="BB19" s="71"/>
      <c r="BC19" s="71"/>
      <c r="BD19" s="84"/>
      <c r="BE19" s="84"/>
    </row>
    <row r="20" spans="1:57" s="77" customFormat="1" ht="51.75" thickBot="1">
      <c r="A20" s="78">
        <v>10</v>
      </c>
      <c r="B20" s="80" t="s">
        <v>309</v>
      </c>
      <c r="C20" s="80" t="s">
        <v>75</v>
      </c>
      <c r="D20" s="80" t="s">
        <v>212</v>
      </c>
      <c r="E20" s="80" t="s">
        <v>236</v>
      </c>
      <c r="F20" s="80" t="s">
        <v>120</v>
      </c>
      <c r="G20" s="80" t="s">
        <v>183</v>
      </c>
      <c r="H20" s="80" t="s">
        <v>183</v>
      </c>
      <c r="I20" s="40" t="s">
        <v>199</v>
      </c>
      <c r="J20" s="40" t="s">
        <v>184</v>
      </c>
      <c r="K20" s="40" t="s">
        <v>52</v>
      </c>
      <c r="L20" s="40" t="s">
        <v>38</v>
      </c>
      <c r="M20" s="81">
        <v>8000000</v>
      </c>
      <c r="N20" s="81">
        <f t="shared" si="0"/>
        <v>8000000</v>
      </c>
      <c r="O20" s="40" t="s">
        <v>185</v>
      </c>
      <c r="P20" s="40" t="s">
        <v>185</v>
      </c>
      <c r="Q20" s="40" t="s">
        <v>185</v>
      </c>
      <c r="R20" s="40" t="s">
        <v>185</v>
      </c>
      <c r="S20" s="40" t="s">
        <v>106</v>
      </c>
      <c r="T20" s="40" t="s">
        <v>396</v>
      </c>
      <c r="U20" s="40" t="s">
        <v>185</v>
      </c>
      <c r="V20" s="40" t="s">
        <v>185</v>
      </c>
      <c r="W20" s="40" t="s">
        <v>185</v>
      </c>
      <c r="X20" s="82" t="s">
        <v>201</v>
      </c>
      <c r="Y20" s="82" t="s">
        <v>185</v>
      </c>
      <c r="Z20" s="116" t="s">
        <v>544</v>
      </c>
      <c r="AA20" s="91" t="s">
        <v>651</v>
      </c>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84"/>
      <c r="BE20" s="84"/>
    </row>
    <row r="21" spans="1:57" s="77" customFormat="1" ht="115.5" thickBot="1">
      <c r="A21" s="78">
        <v>11</v>
      </c>
      <c r="B21" s="80" t="s">
        <v>390</v>
      </c>
      <c r="C21" s="80" t="s">
        <v>75</v>
      </c>
      <c r="D21" s="79" t="s">
        <v>389</v>
      </c>
      <c r="E21" s="80" t="s">
        <v>391</v>
      </c>
      <c r="F21" s="80" t="s">
        <v>120</v>
      </c>
      <c r="G21" s="80" t="s">
        <v>183</v>
      </c>
      <c r="H21" s="80" t="s">
        <v>183</v>
      </c>
      <c r="I21" s="40" t="s">
        <v>187</v>
      </c>
      <c r="J21" s="40" t="s">
        <v>253</v>
      </c>
      <c r="K21" s="40" t="s">
        <v>49</v>
      </c>
      <c r="L21" s="40" t="s">
        <v>38</v>
      </c>
      <c r="M21" s="81">
        <v>57400000</v>
      </c>
      <c r="N21" s="81">
        <f t="shared" si="0"/>
        <v>57400000</v>
      </c>
      <c r="O21" s="40" t="s">
        <v>185</v>
      </c>
      <c r="P21" s="40" t="s">
        <v>185</v>
      </c>
      <c r="Q21" s="40" t="s">
        <v>185</v>
      </c>
      <c r="R21" s="40" t="s">
        <v>185</v>
      </c>
      <c r="S21" s="40" t="s">
        <v>108</v>
      </c>
      <c r="T21" s="40" t="s">
        <v>394</v>
      </c>
      <c r="U21" s="40" t="s">
        <v>152</v>
      </c>
      <c r="V21" s="40"/>
      <c r="W21" s="40" t="s">
        <v>173</v>
      </c>
      <c r="X21" s="82" t="s">
        <v>249</v>
      </c>
      <c r="Y21" s="82"/>
      <c r="Z21" s="175" t="s">
        <v>545</v>
      </c>
      <c r="AA21" s="86" t="s">
        <v>688</v>
      </c>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84"/>
      <c r="BE21" s="84"/>
    </row>
    <row r="22" spans="1:57" s="77" customFormat="1" ht="51.75" thickBot="1">
      <c r="A22" s="78">
        <v>12</v>
      </c>
      <c r="B22" s="80">
        <v>78181500</v>
      </c>
      <c r="C22" s="80" t="s">
        <v>75</v>
      </c>
      <c r="D22" s="80" t="s">
        <v>197</v>
      </c>
      <c r="E22" s="80" t="s">
        <v>232</v>
      </c>
      <c r="F22" s="80" t="s">
        <v>120</v>
      </c>
      <c r="G22" s="80" t="s">
        <v>183</v>
      </c>
      <c r="H22" s="80" t="s">
        <v>183</v>
      </c>
      <c r="I22" s="40" t="s">
        <v>199</v>
      </c>
      <c r="J22" s="40" t="s">
        <v>184</v>
      </c>
      <c r="K22" s="40" t="s">
        <v>52</v>
      </c>
      <c r="L22" s="40" t="s">
        <v>38</v>
      </c>
      <c r="M22" s="81">
        <v>20000000</v>
      </c>
      <c r="N22" s="81">
        <f t="shared" si="0"/>
        <v>20000000</v>
      </c>
      <c r="O22" s="40" t="s">
        <v>185</v>
      </c>
      <c r="P22" s="40" t="s">
        <v>185</v>
      </c>
      <c r="Q22" s="40" t="s">
        <v>185</v>
      </c>
      <c r="R22" s="40" t="s">
        <v>185</v>
      </c>
      <c r="S22" s="40" t="s">
        <v>106</v>
      </c>
      <c r="T22" s="40" t="s">
        <v>396</v>
      </c>
      <c r="U22" s="40" t="s">
        <v>185</v>
      </c>
      <c r="V22" s="40" t="s">
        <v>185</v>
      </c>
      <c r="W22" s="40" t="s">
        <v>185</v>
      </c>
      <c r="X22" s="82" t="s">
        <v>201</v>
      </c>
      <c r="Y22" s="82" t="s">
        <v>185</v>
      </c>
      <c r="Z22" s="116" t="s">
        <v>546</v>
      </c>
      <c r="AA22" s="175" t="s">
        <v>705</v>
      </c>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84"/>
      <c r="BE22" s="84"/>
    </row>
    <row r="23" spans="1:57" s="77" customFormat="1" ht="90" thickBot="1">
      <c r="A23" s="78">
        <v>13</v>
      </c>
      <c r="B23" s="80">
        <v>82101603</v>
      </c>
      <c r="C23" s="80" t="s">
        <v>76</v>
      </c>
      <c r="D23" s="80" t="s">
        <v>138</v>
      </c>
      <c r="E23" s="80" t="s">
        <v>475</v>
      </c>
      <c r="F23" s="87" t="s">
        <v>120</v>
      </c>
      <c r="G23" s="87" t="s">
        <v>199</v>
      </c>
      <c r="H23" s="80" t="s">
        <v>199</v>
      </c>
      <c r="I23" s="88" t="s">
        <v>199</v>
      </c>
      <c r="J23" s="40" t="s">
        <v>307</v>
      </c>
      <c r="K23" s="40" t="s">
        <v>54</v>
      </c>
      <c r="L23" s="40" t="s">
        <v>38</v>
      </c>
      <c r="M23" s="81">
        <v>18200000</v>
      </c>
      <c r="N23" s="81">
        <f t="shared" si="0"/>
        <v>18200000</v>
      </c>
      <c r="O23" s="40" t="s">
        <v>148</v>
      </c>
      <c r="P23" s="40" t="s">
        <v>178</v>
      </c>
      <c r="Q23" s="40" t="s">
        <v>155</v>
      </c>
      <c r="R23" s="40" t="s">
        <v>149</v>
      </c>
      <c r="S23" s="40" t="s">
        <v>101</v>
      </c>
      <c r="T23" s="40" t="s">
        <v>396</v>
      </c>
      <c r="U23" s="40" t="s">
        <v>152</v>
      </c>
      <c r="V23" s="40" t="s">
        <v>153</v>
      </c>
      <c r="W23" s="40" t="s">
        <v>154</v>
      </c>
      <c r="X23" s="82" t="s">
        <v>201</v>
      </c>
      <c r="Y23" s="82" t="s">
        <v>185</v>
      </c>
      <c r="Z23" s="175" t="s">
        <v>548</v>
      </c>
      <c r="AA23" s="86" t="s">
        <v>547</v>
      </c>
      <c r="AB23" s="71"/>
      <c r="AC23" s="71"/>
      <c r="AD23" s="71" t="s">
        <v>464</v>
      </c>
      <c r="AE23" s="71" t="s">
        <v>476</v>
      </c>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84"/>
      <c r="BE23" s="84"/>
    </row>
    <row r="24" spans="1:57" s="77" customFormat="1" ht="128.25" thickBot="1">
      <c r="A24" s="78">
        <v>14</v>
      </c>
      <c r="B24" s="80">
        <v>80111501</v>
      </c>
      <c r="C24" s="80" t="s">
        <v>76</v>
      </c>
      <c r="D24" s="80" t="s">
        <v>138</v>
      </c>
      <c r="E24" s="80" t="s">
        <v>393</v>
      </c>
      <c r="F24" s="87" t="s">
        <v>120</v>
      </c>
      <c r="G24" s="87" t="s">
        <v>183</v>
      </c>
      <c r="H24" s="80" t="s">
        <v>183</v>
      </c>
      <c r="I24" s="40" t="s">
        <v>199</v>
      </c>
      <c r="J24" s="40" t="s">
        <v>307</v>
      </c>
      <c r="K24" s="40" t="s">
        <v>54</v>
      </c>
      <c r="L24" s="40" t="s">
        <v>38</v>
      </c>
      <c r="M24" s="81">
        <f>+(5000000*1.04)*5</f>
        <v>26000000</v>
      </c>
      <c r="N24" s="81">
        <f t="shared" si="0"/>
        <v>26000000</v>
      </c>
      <c r="O24" s="40" t="s">
        <v>150</v>
      </c>
      <c r="P24" s="40" t="s">
        <v>177</v>
      </c>
      <c r="Q24" s="40" t="s">
        <v>156</v>
      </c>
      <c r="R24" s="40" t="s">
        <v>149</v>
      </c>
      <c r="S24" s="40" t="s">
        <v>101</v>
      </c>
      <c r="T24" s="40" t="s">
        <v>396</v>
      </c>
      <c r="U24" s="40" t="s">
        <v>152</v>
      </c>
      <c r="V24" s="40" t="s">
        <v>153</v>
      </c>
      <c r="W24" s="40" t="s">
        <v>154</v>
      </c>
      <c r="X24" s="82" t="s">
        <v>201</v>
      </c>
      <c r="Y24" s="82" t="s">
        <v>185</v>
      </c>
      <c r="Z24" s="175" t="s">
        <v>550</v>
      </c>
      <c r="AA24" s="86" t="s">
        <v>549</v>
      </c>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84"/>
      <c r="BE24" s="84"/>
    </row>
    <row r="25" spans="1:57" s="77" customFormat="1" ht="128.25" thickBot="1">
      <c r="A25" s="78">
        <v>15</v>
      </c>
      <c r="B25" s="80">
        <v>80111501</v>
      </c>
      <c r="C25" s="80" t="s">
        <v>76</v>
      </c>
      <c r="D25" s="80" t="s">
        <v>138</v>
      </c>
      <c r="E25" s="80" t="s">
        <v>478</v>
      </c>
      <c r="F25" s="80" t="s">
        <v>120</v>
      </c>
      <c r="G25" s="80" t="s">
        <v>199</v>
      </c>
      <c r="H25" s="80" t="s">
        <v>199</v>
      </c>
      <c r="I25" s="40" t="s">
        <v>199</v>
      </c>
      <c r="J25" s="40" t="s">
        <v>307</v>
      </c>
      <c r="K25" s="40" t="s">
        <v>54</v>
      </c>
      <c r="L25" s="40" t="s">
        <v>38</v>
      </c>
      <c r="M25" s="81">
        <f>+(4000000*1.04)*5</f>
        <v>20800000</v>
      </c>
      <c r="N25" s="81">
        <f t="shared" si="0"/>
        <v>20800000</v>
      </c>
      <c r="O25" s="40" t="s">
        <v>150</v>
      </c>
      <c r="P25" s="40" t="s">
        <v>177</v>
      </c>
      <c r="Q25" s="40" t="s">
        <v>156</v>
      </c>
      <c r="R25" s="40" t="s">
        <v>151</v>
      </c>
      <c r="S25" s="40" t="s">
        <v>101</v>
      </c>
      <c r="T25" s="40" t="s">
        <v>396</v>
      </c>
      <c r="U25" s="40" t="s">
        <v>152</v>
      </c>
      <c r="V25" s="40" t="s">
        <v>153</v>
      </c>
      <c r="W25" s="40" t="s">
        <v>154</v>
      </c>
      <c r="X25" s="82" t="s">
        <v>201</v>
      </c>
      <c r="Y25" s="82" t="s">
        <v>185</v>
      </c>
      <c r="Z25" s="175" t="s">
        <v>548</v>
      </c>
      <c r="AA25" s="86" t="s">
        <v>551</v>
      </c>
      <c r="AB25" s="71"/>
      <c r="AC25" s="71"/>
      <c r="AD25" s="71" t="s">
        <v>464</v>
      </c>
      <c r="AE25" s="71" t="s">
        <v>479</v>
      </c>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84"/>
      <c r="BE25" s="84"/>
    </row>
    <row r="26" spans="1:57" s="133" customFormat="1" ht="171.75" customHeight="1" thickBot="1">
      <c r="A26" s="124">
        <v>16</v>
      </c>
      <c r="B26" s="125">
        <v>80111501</v>
      </c>
      <c r="C26" s="125" t="s">
        <v>76</v>
      </c>
      <c r="D26" s="125" t="s">
        <v>138</v>
      </c>
      <c r="E26" s="125" t="s">
        <v>501</v>
      </c>
      <c r="F26" s="125" t="s">
        <v>120</v>
      </c>
      <c r="G26" s="125" t="s">
        <v>188</v>
      </c>
      <c r="H26" s="125" t="s">
        <v>188</v>
      </c>
      <c r="I26" s="127" t="s">
        <v>194</v>
      </c>
      <c r="J26" s="127" t="s">
        <v>301</v>
      </c>
      <c r="K26" s="127" t="s">
        <v>54</v>
      </c>
      <c r="L26" s="127" t="s">
        <v>38</v>
      </c>
      <c r="M26" s="128">
        <f>+(5000000*1.04)*5</f>
        <v>26000000</v>
      </c>
      <c r="N26" s="128">
        <f t="shared" si="0"/>
        <v>26000000</v>
      </c>
      <c r="O26" s="127" t="s">
        <v>150</v>
      </c>
      <c r="P26" s="127" t="s">
        <v>177</v>
      </c>
      <c r="Q26" s="127" t="s">
        <v>162</v>
      </c>
      <c r="R26" s="127" t="s">
        <v>151</v>
      </c>
      <c r="S26" s="127" t="s">
        <v>98</v>
      </c>
      <c r="T26" s="139" t="s">
        <v>330</v>
      </c>
      <c r="U26" s="127" t="s">
        <v>152</v>
      </c>
      <c r="V26" s="127" t="s">
        <v>153</v>
      </c>
      <c r="W26" s="127" t="s">
        <v>154</v>
      </c>
      <c r="X26" s="129" t="s">
        <v>201</v>
      </c>
      <c r="Y26" s="129" t="s">
        <v>185</v>
      </c>
      <c r="Z26" s="179" t="s">
        <v>503</v>
      </c>
      <c r="AA26" s="138" t="s">
        <v>468</v>
      </c>
      <c r="AB26" s="131"/>
      <c r="AC26" s="131"/>
      <c r="AD26" s="131"/>
      <c r="AE26" s="131"/>
      <c r="AF26" s="131"/>
      <c r="AG26" s="131"/>
      <c r="AH26" s="131" t="s">
        <v>502</v>
      </c>
      <c r="AI26" s="131"/>
      <c r="AJ26" s="131" t="s">
        <v>669</v>
      </c>
      <c r="AK26" s="131"/>
      <c r="AL26" s="131"/>
      <c r="AM26" s="131"/>
      <c r="AN26" s="131"/>
      <c r="AO26" s="131"/>
      <c r="AP26" s="131"/>
      <c r="AQ26" s="131"/>
      <c r="AR26" s="131"/>
      <c r="AS26" s="131"/>
      <c r="AT26" s="131"/>
      <c r="AU26" s="131"/>
      <c r="AV26" s="131"/>
      <c r="AW26" s="131"/>
      <c r="AX26" s="131"/>
      <c r="AY26" s="131"/>
      <c r="AZ26" s="131"/>
      <c r="BA26" s="131"/>
      <c r="BB26" s="131"/>
      <c r="BC26" s="131"/>
      <c r="BD26" s="132"/>
      <c r="BE26" s="132"/>
    </row>
    <row r="27" spans="1:57" s="77" customFormat="1" ht="128.25" thickBot="1">
      <c r="A27" s="78">
        <v>17</v>
      </c>
      <c r="B27" s="80">
        <v>80111501</v>
      </c>
      <c r="C27" s="80" t="s">
        <v>76</v>
      </c>
      <c r="D27" s="80" t="s">
        <v>138</v>
      </c>
      <c r="E27" s="80" t="s">
        <v>180</v>
      </c>
      <c r="F27" s="80" t="s">
        <v>120</v>
      </c>
      <c r="G27" s="80" t="s">
        <v>183</v>
      </c>
      <c r="H27" s="80" t="s">
        <v>183</v>
      </c>
      <c r="I27" s="40" t="s">
        <v>199</v>
      </c>
      <c r="J27" s="40" t="s">
        <v>307</v>
      </c>
      <c r="K27" s="40" t="s">
        <v>54</v>
      </c>
      <c r="L27" s="40" t="s">
        <v>38</v>
      </c>
      <c r="M27" s="81">
        <f>+(5000000*1.04)*5</f>
        <v>26000000</v>
      </c>
      <c r="N27" s="81">
        <f t="shared" si="0"/>
        <v>26000000</v>
      </c>
      <c r="O27" s="40" t="s">
        <v>150</v>
      </c>
      <c r="P27" s="40" t="s">
        <v>177</v>
      </c>
      <c r="Q27" s="40" t="s">
        <v>163</v>
      </c>
      <c r="R27" s="40" t="s">
        <v>151</v>
      </c>
      <c r="S27" s="40" t="s">
        <v>98</v>
      </c>
      <c r="T27" s="85" t="s">
        <v>330</v>
      </c>
      <c r="U27" s="40" t="s">
        <v>152</v>
      </c>
      <c r="V27" s="40" t="s">
        <v>153</v>
      </c>
      <c r="W27" s="40" t="s">
        <v>154</v>
      </c>
      <c r="X27" s="82" t="s">
        <v>201</v>
      </c>
      <c r="Y27" s="82" t="s">
        <v>185</v>
      </c>
      <c r="Z27" s="175" t="s">
        <v>553</v>
      </c>
      <c r="AA27" s="86" t="s">
        <v>552</v>
      </c>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84"/>
      <c r="BE27" s="84"/>
    </row>
    <row r="28" spans="1:57" s="77" customFormat="1" ht="141" thickBot="1">
      <c r="A28" s="78">
        <v>18</v>
      </c>
      <c r="B28" s="80">
        <v>84111603</v>
      </c>
      <c r="C28" s="80" t="s">
        <v>76</v>
      </c>
      <c r="D28" s="80" t="s">
        <v>138</v>
      </c>
      <c r="E28" s="80" t="s">
        <v>244</v>
      </c>
      <c r="F28" s="89" t="s">
        <v>120</v>
      </c>
      <c r="G28" s="89" t="s">
        <v>183</v>
      </c>
      <c r="H28" s="80" t="s">
        <v>183</v>
      </c>
      <c r="I28" s="90" t="s">
        <v>183</v>
      </c>
      <c r="J28" s="40" t="s">
        <v>307</v>
      </c>
      <c r="K28" s="40" t="s">
        <v>54</v>
      </c>
      <c r="L28" s="40" t="s">
        <v>38</v>
      </c>
      <c r="M28" s="81">
        <f>+(5335000*1.04)*5</f>
        <v>27742000</v>
      </c>
      <c r="N28" s="81">
        <f t="shared" si="0"/>
        <v>27742000</v>
      </c>
      <c r="O28" s="40" t="s">
        <v>150</v>
      </c>
      <c r="P28" s="40" t="s">
        <v>177</v>
      </c>
      <c r="Q28" s="40" t="s">
        <v>165</v>
      </c>
      <c r="R28" s="40" t="s">
        <v>158</v>
      </c>
      <c r="S28" s="40" t="s">
        <v>112</v>
      </c>
      <c r="T28" s="40" t="s">
        <v>395</v>
      </c>
      <c r="U28" s="40" t="s">
        <v>152</v>
      </c>
      <c r="V28" s="40" t="s">
        <v>153</v>
      </c>
      <c r="W28" s="40" t="s">
        <v>154</v>
      </c>
      <c r="X28" s="82" t="s">
        <v>201</v>
      </c>
      <c r="Y28" s="82" t="s">
        <v>185</v>
      </c>
      <c r="Z28" s="175" t="s">
        <v>555</v>
      </c>
      <c r="AA28" s="86" t="s">
        <v>554</v>
      </c>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84"/>
      <c r="BE28" s="84"/>
    </row>
    <row r="29" spans="1:57" s="77" customFormat="1" ht="128.25" thickBot="1">
      <c r="A29" s="78">
        <v>19</v>
      </c>
      <c r="B29" s="80">
        <v>80111501</v>
      </c>
      <c r="C29" s="80" t="s">
        <v>76</v>
      </c>
      <c r="D29" s="80" t="s">
        <v>138</v>
      </c>
      <c r="E29" s="80" t="s">
        <v>146</v>
      </c>
      <c r="F29" s="80" t="s">
        <v>120</v>
      </c>
      <c r="G29" s="80" t="s">
        <v>183</v>
      </c>
      <c r="H29" s="80" t="s">
        <v>183</v>
      </c>
      <c r="I29" s="40" t="s">
        <v>199</v>
      </c>
      <c r="J29" s="40" t="s">
        <v>195</v>
      </c>
      <c r="K29" s="40" t="s">
        <v>54</v>
      </c>
      <c r="L29" s="40" t="s">
        <v>38</v>
      </c>
      <c r="M29" s="81">
        <f>+(5000000*1.04)*6</f>
        <v>31200000</v>
      </c>
      <c r="N29" s="81">
        <f t="shared" si="0"/>
        <v>31200000</v>
      </c>
      <c r="O29" s="40" t="s">
        <v>150</v>
      </c>
      <c r="P29" s="40" t="s">
        <v>177</v>
      </c>
      <c r="Q29" s="40" t="s">
        <v>176</v>
      </c>
      <c r="R29" s="40" t="s">
        <v>158</v>
      </c>
      <c r="S29" s="40" t="s">
        <v>106</v>
      </c>
      <c r="T29" s="40" t="s">
        <v>396</v>
      </c>
      <c r="U29" s="40" t="s">
        <v>152</v>
      </c>
      <c r="V29" s="40" t="s">
        <v>153</v>
      </c>
      <c r="W29" s="40" t="s">
        <v>154</v>
      </c>
      <c r="X29" s="82" t="s">
        <v>201</v>
      </c>
      <c r="Y29" s="82" t="s">
        <v>185</v>
      </c>
      <c r="Z29" s="116" t="s">
        <v>557</v>
      </c>
      <c r="AA29" s="91" t="s">
        <v>556</v>
      </c>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84"/>
      <c r="BE29" s="84"/>
    </row>
    <row r="30" spans="1:57" s="77" customFormat="1" ht="128.25" thickBot="1">
      <c r="A30" s="78">
        <v>20</v>
      </c>
      <c r="B30" s="80">
        <v>80111501</v>
      </c>
      <c r="C30" s="80" t="s">
        <v>76</v>
      </c>
      <c r="D30" s="80" t="s">
        <v>138</v>
      </c>
      <c r="E30" s="80" t="s">
        <v>245</v>
      </c>
      <c r="F30" s="80" t="s">
        <v>120</v>
      </c>
      <c r="G30" s="80" t="s">
        <v>183</v>
      </c>
      <c r="H30" s="80" t="s">
        <v>183</v>
      </c>
      <c r="I30" s="40" t="s">
        <v>199</v>
      </c>
      <c r="J30" s="40" t="s">
        <v>307</v>
      </c>
      <c r="K30" s="40" t="s">
        <v>54</v>
      </c>
      <c r="L30" s="40" t="s">
        <v>38</v>
      </c>
      <c r="M30" s="81">
        <f>+(8736000*1.04)*5</f>
        <v>45427200</v>
      </c>
      <c r="N30" s="81">
        <f t="shared" si="0"/>
        <v>45427200</v>
      </c>
      <c r="O30" s="40" t="s">
        <v>150</v>
      </c>
      <c r="P30" s="40" t="s">
        <v>177</v>
      </c>
      <c r="Q30" s="40" t="s">
        <v>162</v>
      </c>
      <c r="R30" s="40" t="s">
        <v>151</v>
      </c>
      <c r="S30" s="40" t="s">
        <v>98</v>
      </c>
      <c r="T30" s="40" t="s">
        <v>396</v>
      </c>
      <c r="U30" s="40" t="s">
        <v>152</v>
      </c>
      <c r="V30" s="40" t="s">
        <v>153</v>
      </c>
      <c r="W30" s="40" t="s">
        <v>154</v>
      </c>
      <c r="X30" s="82" t="s">
        <v>201</v>
      </c>
      <c r="Y30" s="82" t="s">
        <v>185</v>
      </c>
      <c r="Z30" s="177" t="s">
        <v>559</v>
      </c>
      <c r="AA30" s="86" t="s">
        <v>558</v>
      </c>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84"/>
      <c r="BE30" s="84"/>
    </row>
    <row r="31" spans="1:57" s="77" customFormat="1" ht="128.25" thickBot="1">
      <c r="A31" s="78">
        <v>21</v>
      </c>
      <c r="B31" s="80">
        <v>80111501</v>
      </c>
      <c r="C31" s="80" t="s">
        <v>76</v>
      </c>
      <c r="D31" s="80" t="s">
        <v>138</v>
      </c>
      <c r="E31" s="80" t="s">
        <v>246</v>
      </c>
      <c r="F31" s="80" t="s">
        <v>120</v>
      </c>
      <c r="G31" s="80" t="s">
        <v>183</v>
      </c>
      <c r="H31" s="80" t="s">
        <v>183</v>
      </c>
      <c r="I31" s="40" t="s">
        <v>199</v>
      </c>
      <c r="J31" s="40" t="s">
        <v>195</v>
      </c>
      <c r="K31" s="40" t="s">
        <v>54</v>
      </c>
      <c r="L31" s="40" t="s">
        <v>38</v>
      </c>
      <c r="M31" s="81">
        <f>+(52000000/10)*6</f>
        <v>31200000</v>
      </c>
      <c r="N31" s="81">
        <f t="shared" si="0"/>
        <v>31200000</v>
      </c>
      <c r="O31" s="40" t="s">
        <v>150</v>
      </c>
      <c r="P31" s="40" t="s">
        <v>177</v>
      </c>
      <c r="Q31" s="40" t="s">
        <v>162</v>
      </c>
      <c r="R31" s="40" t="s">
        <v>151</v>
      </c>
      <c r="S31" s="40" t="s">
        <v>98</v>
      </c>
      <c r="T31" s="40" t="s">
        <v>396</v>
      </c>
      <c r="U31" s="40" t="s">
        <v>152</v>
      </c>
      <c r="V31" s="40" t="s">
        <v>153</v>
      </c>
      <c r="W31" s="40" t="s">
        <v>154</v>
      </c>
      <c r="X31" s="82" t="s">
        <v>201</v>
      </c>
      <c r="Y31" s="82" t="s">
        <v>185</v>
      </c>
      <c r="Z31" s="175" t="s">
        <v>561</v>
      </c>
      <c r="AA31" s="86" t="s">
        <v>560</v>
      </c>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84"/>
      <c r="BE31" s="84"/>
    </row>
    <row r="32" spans="1:57" s="77" customFormat="1" ht="128.25" thickBot="1">
      <c r="A32" s="78">
        <v>22</v>
      </c>
      <c r="B32" s="80">
        <v>80111501</v>
      </c>
      <c r="C32" s="80" t="s">
        <v>76</v>
      </c>
      <c r="D32" s="80" t="s">
        <v>138</v>
      </c>
      <c r="E32" s="80" t="s">
        <v>279</v>
      </c>
      <c r="F32" s="80" t="s">
        <v>120</v>
      </c>
      <c r="G32" s="80" t="s">
        <v>183</v>
      </c>
      <c r="H32" s="80" t="s">
        <v>183</v>
      </c>
      <c r="I32" s="40" t="s">
        <v>199</v>
      </c>
      <c r="J32" s="40" t="s">
        <v>195</v>
      </c>
      <c r="K32" s="40" t="s">
        <v>54</v>
      </c>
      <c r="L32" s="40" t="s">
        <v>38</v>
      </c>
      <c r="M32" s="81">
        <f>+(52000000/10)*6</f>
        <v>31200000</v>
      </c>
      <c r="N32" s="81">
        <f t="shared" si="0"/>
        <v>31200000</v>
      </c>
      <c r="O32" s="40" t="s">
        <v>150</v>
      </c>
      <c r="P32" s="40" t="s">
        <v>177</v>
      </c>
      <c r="Q32" s="40" t="s">
        <v>162</v>
      </c>
      <c r="R32" s="40" t="s">
        <v>151</v>
      </c>
      <c r="S32" s="40" t="s">
        <v>111</v>
      </c>
      <c r="T32" s="40" t="s">
        <v>396</v>
      </c>
      <c r="U32" s="40" t="s">
        <v>152</v>
      </c>
      <c r="V32" s="40" t="s">
        <v>153</v>
      </c>
      <c r="W32" s="40" t="s">
        <v>154</v>
      </c>
      <c r="X32" s="82" t="s">
        <v>201</v>
      </c>
      <c r="Y32" s="82" t="s">
        <v>185</v>
      </c>
      <c r="Z32" s="175" t="s">
        <v>563</v>
      </c>
      <c r="AA32" s="86" t="s">
        <v>562</v>
      </c>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84"/>
      <c r="BE32" s="84"/>
    </row>
    <row r="33" spans="1:57" s="77" customFormat="1" ht="128.25" thickBot="1">
      <c r="A33" s="78">
        <v>23</v>
      </c>
      <c r="B33" s="80">
        <v>80111501</v>
      </c>
      <c r="C33" s="80" t="s">
        <v>76</v>
      </c>
      <c r="D33" s="80" t="s">
        <v>138</v>
      </c>
      <c r="E33" s="80" t="s">
        <v>295</v>
      </c>
      <c r="F33" s="80" t="s">
        <v>120</v>
      </c>
      <c r="G33" s="80" t="s">
        <v>187</v>
      </c>
      <c r="H33" s="80" t="s">
        <v>187</v>
      </c>
      <c r="I33" s="40" t="s">
        <v>187</v>
      </c>
      <c r="J33" s="40" t="s">
        <v>307</v>
      </c>
      <c r="K33" s="40" t="s">
        <v>54</v>
      </c>
      <c r="L33" s="40" t="s">
        <v>38</v>
      </c>
      <c r="M33" s="81">
        <f>+(4500000*1.04)*5</f>
        <v>23400000</v>
      </c>
      <c r="N33" s="81">
        <f t="shared" si="0"/>
        <v>23400000</v>
      </c>
      <c r="O33" s="40" t="s">
        <v>150</v>
      </c>
      <c r="P33" s="40" t="s">
        <v>177</v>
      </c>
      <c r="Q33" s="40" t="s">
        <v>169</v>
      </c>
      <c r="R33" s="40" t="s">
        <v>158</v>
      </c>
      <c r="S33" s="40" t="s">
        <v>102</v>
      </c>
      <c r="T33" s="40" t="s">
        <v>396</v>
      </c>
      <c r="U33" s="40" t="s">
        <v>152</v>
      </c>
      <c r="V33" s="40" t="s">
        <v>153</v>
      </c>
      <c r="W33" s="40" t="s">
        <v>154</v>
      </c>
      <c r="X33" s="82" t="s">
        <v>201</v>
      </c>
      <c r="Y33" s="82" t="s">
        <v>185</v>
      </c>
      <c r="Z33" s="116" t="s">
        <v>653</v>
      </c>
      <c r="AA33" s="91" t="s">
        <v>652</v>
      </c>
      <c r="AB33" s="71"/>
      <c r="AC33" s="71"/>
      <c r="AD33" s="71"/>
      <c r="AE33" s="71"/>
      <c r="AF33" s="71"/>
      <c r="AG33" s="71"/>
      <c r="AH33" s="71" t="s">
        <v>504</v>
      </c>
      <c r="AI33" s="71"/>
      <c r="AJ33" s="71"/>
      <c r="AK33" s="71"/>
      <c r="AL33" s="71"/>
      <c r="AM33" s="71"/>
      <c r="AN33" s="71"/>
      <c r="AO33" s="71"/>
      <c r="AP33" s="71"/>
      <c r="AQ33" s="71"/>
      <c r="AR33" s="71"/>
      <c r="AS33" s="71"/>
      <c r="AT33" s="71"/>
      <c r="AU33" s="71"/>
      <c r="AV33" s="71"/>
      <c r="AW33" s="71"/>
      <c r="AX33" s="71"/>
      <c r="AY33" s="71"/>
      <c r="AZ33" s="71"/>
      <c r="BA33" s="71"/>
      <c r="BB33" s="71"/>
      <c r="BC33" s="71"/>
      <c r="BD33" s="84"/>
      <c r="BE33" s="84"/>
    </row>
    <row r="34" spans="1:57" s="133" customFormat="1" ht="182.25" customHeight="1" thickBot="1">
      <c r="A34" s="124">
        <v>24</v>
      </c>
      <c r="B34" s="125">
        <v>80111501</v>
      </c>
      <c r="C34" s="125" t="s">
        <v>76</v>
      </c>
      <c r="D34" s="125" t="s">
        <v>138</v>
      </c>
      <c r="E34" s="125" t="s">
        <v>277</v>
      </c>
      <c r="F34" s="125" t="s">
        <v>120</v>
      </c>
      <c r="G34" s="125" t="s">
        <v>251</v>
      </c>
      <c r="H34" s="125" t="s">
        <v>251</v>
      </c>
      <c r="I34" s="127" t="s">
        <v>251</v>
      </c>
      <c r="J34" s="127" t="s">
        <v>307</v>
      </c>
      <c r="K34" s="127" t="s">
        <v>54</v>
      </c>
      <c r="L34" s="127" t="s">
        <v>38</v>
      </c>
      <c r="M34" s="128">
        <f>+(52000000/10)*5</f>
        <v>26000000</v>
      </c>
      <c r="N34" s="128">
        <f t="shared" si="0"/>
        <v>26000000</v>
      </c>
      <c r="O34" s="127" t="s">
        <v>150</v>
      </c>
      <c r="P34" s="127" t="s">
        <v>177</v>
      </c>
      <c r="Q34" s="127" t="s">
        <v>162</v>
      </c>
      <c r="R34" s="127" t="s">
        <v>151</v>
      </c>
      <c r="S34" s="127" t="s">
        <v>111</v>
      </c>
      <c r="T34" s="127" t="s">
        <v>398</v>
      </c>
      <c r="U34" s="127" t="s">
        <v>152</v>
      </c>
      <c r="V34" s="127" t="s">
        <v>153</v>
      </c>
      <c r="W34" s="127" t="s">
        <v>154</v>
      </c>
      <c r="X34" s="129" t="s">
        <v>201</v>
      </c>
      <c r="Y34" s="129" t="s">
        <v>185</v>
      </c>
      <c r="Z34" s="176"/>
      <c r="AA34" s="164"/>
      <c r="AB34" s="131"/>
      <c r="AC34" s="131"/>
      <c r="AD34" s="131" t="s">
        <v>464</v>
      </c>
      <c r="AE34" s="131"/>
      <c r="AF34" s="131"/>
      <c r="AG34" s="131"/>
      <c r="AH34" s="131" t="s">
        <v>504</v>
      </c>
      <c r="AI34" s="131"/>
      <c r="AJ34" s="131" t="s">
        <v>675</v>
      </c>
      <c r="AK34" s="131"/>
      <c r="AL34" s="131"/>
      <c r="AM34" s="131"/>
      <c r="AN34" s="131"/>
      <c r="AO34" s="131"/>
      <c r="AP34" s="131"/>
      <c r="AQ34" s="131"/>
      <c r="AR34" s="131"/>
      <c r="AS34" s="131"/>
      <c r="AT34" s="131"/>
      <c r="AU34" s="131"/>
      <c r="AV34" s="131"/>
      <c r="AW34" s="131"/>
      <c r="AX34" s="131"/>
      <c r="AY34" s="131"/>
      <c r="AZ34" s="131"/>
      <c r="BA34" s="131"/>
      <c r="BB34" s="131"/>
      <c r="BC34" s="131"/>
      <c r="BD34" s="132"/>
      <c r="BE34" s="132"/>
    </row>
    <row r="35" spans="1:57" s="77" customFormat="1" ht="128.25" thickBot="1">
      <c r="A35" s="78">
        <v>25</v>
      </c>
      <c r="B35" s="80">
        <v>80111501</v>
      </c>
      <c r="C35" s="80" t="s">
        <v>76</v>
      </c>
      <c r="D35" s="80" t="s">
        <v>138</v>
      </c>
      <c r="E35" s="80" t="s">
        <v>234</v>
      </c>
      <c r="F35" s="80" t="s">
        <v>120</v>
      </c>
      <c r="G35" s="80" t="s">
        <v>183</v>
      </c>
      <c r="H35" s="80" t="s">
        <v>183</v>
      </c>
      <c r="I35" s="40" t="s">
        <v>199</v>
      </c>
      <c r="J35" s="40" t="s">
        <v>307</v>
      </c>
      <c r="K35" s="40" t="s">
        <v>54</v>
      </c>
      <c r="L35" s="40" t="s">
        <v>38</v>
      </c>
      <c r="M35" s="81">
        <f>+(2500000*1.04)*5</f>
        <v>13000000</v>
      </c>
      <c r="N35" s="81">
        <f t="shared" si="0"/>
        <v>13000000</v>
      </c>
      <c r="O35" s="40" t="s">
        <v>150</v>
      </c>
      <c r="P35" s="40" t="s">
        <v>177</v>
      </c>
      <c r="Q35" s="40" t="s">
        <v>162</v>
      </c>
      <c r="R35" s="40" t="s">
        <v>151</v>
      </c>
      <c r="S35" s="40" t="s">
        <v>110</v>
      </c>
      <c r="T35" s="40" t="s">
        <v>398</v>
      </c>
      <c r="U35" s="40" t="s">
        <v>152</v>
      </c>
      <c r="V35" s="40" t="s">
        <v>153</v>
      </c>
      <c r="W35" s="40" t="s">
        <v>154</v>
      </c>
      <c r="X35" s="82" t="s">
        <v>201</v>
      </c>
      <c r="Y35" s="82" t="s">
        <v>185</v>
      </c>
      <c r="Z35" s="175" t="s">
        <v>565</v>
      </c>
      <c r="AA35" s="86" t="s">
        <v>564</v>
      </c>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84"/>
      <c r="BE35" s="84"/>
    </row>
    <row r="36" spans="1:57" s="77" customFormat="1" ht="128.25" thickBot="1">
      <c r="A36" s="78">
        <v>26</v>
      </c>
      <c r="B36" s="80">
        <v>80111501</v>
      </c>
      <c r="C36" s="80" t="s">
        <v>76</v>
      </c>
      <c r="D36" s="80" t="s">
        <v>138</v>
      </c>
      <c r="E36" s="80" t="s">
        <v>247</v>
      </c>
      <c r="F36" s="80" t="s">
        <v>120</v>
      </c>
      <c r="G36" s="80" t="s">
        <v>183</v>
      </c>
      <c r="H36" s="80" t="s">
        <v>183</v>
      </c>
      <c r="I36" s="40" t="s">
        <v>199</v>
      </c>
      <c r="J36" s="40" t="s">
        <v>307</v>
      </c>
      <c r="K36" s="40" t="s">
        <v>54</v>
      </c>
      <c r="L36" s="40" t="s">
        <v>38</v>
      </c>
      <c r="M36" s="81">
        <f>+(5500000*1.04)*5</f>
        <v>28600000</v>
      </c>
      <c r="N36" s="81">
        <f t="shared" si="0"/>
        <v>28600000</v>
      </c>
      <c r="O36" s="40" t="s">
        <v>150</v>
      </c>
      <c r="P36" s="40" t="s">
        <v>177</v>
      </c>
      <c r="Q36" s="40" t="s">
        <v>162</v>
      </c>
      <c r="R36" s="40" t="s">
        <v>151</v>
      </c>
      <c r="S36" s="40" t="s">
        <v>110</v>
      </c>
      <c r="T36" s="40" t="s">
        <v>398</v>
      </c>
      <c r="U36" s="40" t="s">
        <v>152</v>
      </c>
      <c r="V36" s="40" t="s">
        <v>153</v>
      </c>
      <c r="W36" s="40" t="s">
        <v>154</v>
      </c>
      <c r="X36" s="82" t="s">
        <v>201</v>
      </c>
      <c r="Y36" s="82" t="s">
        <v>185</v>
      </c>
      <c r="Z36" s="175" t="s">
        <v>567</v>
      </c>
      <c r="AA36" s="86" t="s">
        <v>566</v>
      </c>
      <c r="AB36" s="92"/>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84"/>
      <c r="BE36" s="84"/>
    </row>
    <row r="37" spans="1:57" s="77" customFormat="1" ht="141" thickBot="1">
      <c r="A37" s="78">
        <v>27</v>
      </c>
      <c r="B37" s="80" t="s">
        <v>310</v>
      </c>
      <c r="C37" s="80" t="s">
        <v>76</v>
      </c>
      <c r="D37" s="80" t="s">
        <v>139</v>
      </c>
      <c r="E37" s="79" t="s">
        <v>425</v>
      </c>
      <c r="F37" s="80" t="s">
        <v>120</v>
      </c>
      <c r="G37" s="80" t="s">
        <v>183</v>
      </c>
      <c r="H37" s="80" t="s">
        <v>183</v>
      </c>
      <c r="I37" s="40" t="s">
        <v>199</v>
      </c>
      <c r="J37" s="40">
        <v>10</v>
      </c>
      <c r="K37" s="40" t="s">
        <v>54</v>
      </c>
      <c r="L37" s="40" t="s">
        <v>38</v>
      </c>
      <c r="M37" s="81">
        <v>65000000</v>
      </c>
      <c r="N37" s="81">
        <f t="shared" si="0"/>
        <v>65000000</v>
      </c>
      <c r="O37" s="41" t="s">
        <v>311</v>
      </c>
      <c r="P37" s="41" t="s">
        <v>312</v>
      </c>
      <c r="Q37" s="41" t="s">
        <v>313</v>
      </c>
      <c r="R37" s="41" t="s">
        <v>170</v>
      </c>
      <c r="S37" s="40" t="s">
        <v>108</v>
      </c>
      <c r="T37" s="40" t="s">
        <v>394</v>
      </c>
      <c r="U37" s="40" t="s">
        <v>152</v>
      </c>
      <c r="V37" s="40" t="s">
        <v>153</v>
      </c>
      <c r="W37" s="40" t="s">
        <v>154</v>
      </c>
      <c r="X37" s="82" t="s">
        <v>249</v>
      </c>
      <c r="Y37" s="82" t="s">
        <v>185</v>
      </c>
      <c r="Z37" s="175" t="s">
        <v>569</v>
      </c>
      <c r="AA37" s="86" t="s">
        <v>568</v>
      </c>
      <c r="AB37" s="71"/>
      <c r="AC37" s="71" t="s">
        <v>426</v>
      </c>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84"/>
      <c r="BE37" s="84"/>
    </row>
    <row r="38" spans="1:57" s="77" customFormat="1" ht="141" thickBot="1">
      <c r="A38" s="78">
        <v>28</v>
      </c>
      <c r="B38" s="80" t="s">
        <v>310</v>
      </c>
      <c r="C38" s="80" t="s">
        <v>76</v>
      </c>
      <c r="D38" s="80" t="s">
        <v>139</v>
      </c>
      <c r="E38" s="79" t="s">
        <v>314</v>
      </c>
      <c r="F38" s="80" t="s">
        <v>120</v>
      </c>
      <c r="G38" s="80" t="s">
        <v>183</v>
      </c>
      <c r="H38" s="80" t="s">
        <v>183</v>
      </c>
      <c r="I38" s="40" t="s">
        <v>199</v>
      </c>
      <c r="J38" s="40">
        <v>5</v>
      </c>
      <c r="K38" s="40" t="s">
        <v>54</v>
      </c>
      <c r="L38" s="40" t="s">
        <v>38</v>
      </c>
      <c r="M38" s="81">
        <v>40560000</v>
      </c>
      <c r="N38" s="81">
        <f t="shared" si="0"/>
        <v>40560000</v>
      </c>
      <c r="O38" s="41" t="s">
        <v>311</v>
      </c>
      <c r="P38" s="41" t="s">
        <v>312</v>
      </c>
      <c r="Q38" s="41" t="s">
        <v>315</v>
      </c>
      <c r="R38" s="41" t="s">
        <v>170</v>
      </c>
      <c r="S38" s="40" t="s">
        <v>108</v>
      </c>
      <c r="T38" s="40" t="s">
        <v>394</v>
      </c>
      <c r="U38" s="40" t="s">
        <v>152</v>
      </c>
      <c r="V38" s="40" t="s">
        <v>153</v>
      </c>
      <c r="W38" s="40" t="s">
        <v>154</v>
      </c>
      <c r="X38" s="82" t="s">
        <v>249</v>
      </c>
      <c r="Y38" s="82" t="s">
        <v>185</v>
      </c>
      <c r="Z38" s="116" t="s">
        <v>571</v>
      </c>
      <c r="AA38" s="91" t="s">
        <v>570</v>
      </c>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84"/>
      <c r="BE38" s="84"/>
    </row>
    <row r="39" spans="1:57" s="77" customFormat="1" ht="141" thickBot="1">
      <c r="A39" s="78">
        <v>29</v>
      </c>
      <c r="B39" s="80" t="s">
        <v>310</v>
      </c>
      <c r="C39" s="80" t="s">
        <v>76</v>
      </c>
      <c r="D39" s="80" t="s">
        <v>139</v>
      </c>
      <c r="E39" s="79" t="s">
        <v>316</v>
      </c>
      <c r="F39" s="80" t="s">
        <v>120</v>
      </c>
      <c r="G39" s="80" t="s">
        <v>183</v>
      </c>
      <c r="H39" s="80" t="s">
        <v>183</v>
      </c>
      <c r="I39" s="40" t="s">
        <v>199</v>
      </c>
      <c r="J39" s="40">
        <v>10</v>
      </c>
      <c r="K39" s="40" t="s">
        <v>54</v>
      </c>
      <c r="L39" s="40" t="s">
        <v>38</v>
      </c>
      <c r="M39" s="81">
        <v>72800000</v>
      </c>
      <c r="N39" s="81">
        <f t="shared" si="0"/>
        <v>72800000</v>
      </c>
      <c r="O39" s="41" t="s">
        <v>311</v>
      </c>
      <c r="P39" s="41" t="s">
        <v>312</v>
      </c>
      <c r="Q39" s="41" t="s">
        <v>317</v>
      </c>
      <c r="R39" s="41" t="s">
        <v>170</v>
      </c>
      <c r="S39" s="40" t="s">
        <v>108</v>
      </c>
      <c r="T39" s="40" t="s">
        <v>394</v>
      </c>
      <c r="U39" s="40" t="s">
        <v>152</v>
      </c>
      <c r="V39" s="40" t="s">
        <v>153</v>
      </c>
      <c r="W39" s="40" t="s">
        <v>154</v>
      </c>
      <c r="X39" s="82" t="s">
        <v>249</v>
      </c>
      <c r="Y39" s="82" t="s">
        <v>185</v>
      </c>
      <c r="Z39" s="175" t="s">
        <v>573</v>
      </c>
      <c r="AA39" s="86" t="s">
        <v>572</v>
      </c>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84"/>
      <c r="BE39" s="84"/>
    </row>
    <row r="40" spans="1:57" s="77" customFormat="1" ht="141" thickBot="1">
      <c r="A40" s="78">
        <v>30</v>
      </c>
      <c r="B40" s="80" t="s">
        <v>310</v>
      </c>
      <c r="C40" s="80" t="s">
        <v>76</v>
      </c>
      <c r="D40" s="80" t="s">
        <v>139</v>
      </c>
      <c r="E40" s="79" t="s">
        <v>318</v>
      </c>
      <c r="F40" s="80" t="s">
        <v>120</v>
      </c>
      <c r="G40" s="80" t="s">
        <v>183</v>
      </c>
      <c r="H40" s="80" t="s">
        <v>183</v>
      </c>
      <c r="I40" s="40" t="s">
        <v>199</v>
      </c>
      <c r="J40" s="40">
        <v>5</v>
      </c>
      <c r="K40" s="40" t="s">
        <v>54</v>
      </c>
      <c r="L40" s="40" t="s">
        <v>38</v>
      </c>
      <c r="M40" s="81">
        <v>26000000</v>
      </c>
      <c r="N40" s="81">
        <f t="shared" si="0"/>
        <v>26000000</v>
      </c>
      <c r="O40" s="41" t="s">
        <v>311</v>
      </c>
      <c r="P40" s="41" t="s">
        <v>312</v>
      </c>
      <c r="Q40" s="41" t="s">
        <v>313</v>
      </c>
      <c r="R40" s="41" t="s">
        <v>170</v>
      </c>
      <c r="S40" s="40" t="s">
        <v>108</v>
      </c>
      <c r="T40" s="40" t="s">
        <v>394</v>
      </c>
      <c r="U40" s="40" t="s">
        <v>152</v>
      </c>
      <c r="V40" s="40" t="s">
        <v>153</v>
      </c>
      <c r="W40" s="40" t="s">
        <v>154</v>
      </c>
      <c r="X40" s="82" t="s">
        <v>249</v>
      </c>
      <c r="Y40" s="82" t="s">
        <v>185</v>
      </c>
      <c r="Z40" s="175" t="s">
        <v>548</v>
      </c>
      <c r="AA40" s="86" t="s">
        <v>574</v>
      </c>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93"/>
      <c r="BE40" s="93"/>
    </row>
    <row r="41" spans="1:57" s="77" customFormat="1" ht="141" thickBot="1">
      <c r="A41" s="78">
        <v>31</v>
      </c>
      <c r="B41" s="80" t="s">
        <v>310</v>
      </c>
      <c r="C41" s="80" t="s">
        <v>76</v>
      </c>
      <c r="D41" s="80" t="s">
        <v>139</v>
      </c>
      <c r="E41" s="79" t="s">
        <v>319</v>
      </c>
      <c r="F41" s="80" t="s">
        <v>120</v>
      </c>
      <c r="G41" s="80" t="s">
        <v>183</v>
      </c>
      <c r="H41" s="80" t="s">
        <v>183</v>
      </c>
      <c r="I41" s="40" t="s">
        <v>199</v>
      </c>
      <c r="J41" s="40">
        <v>5</v>
      </c>
      <c r="K41" s="40" t="s">
        <v>54</v>
      </c>
      <c r="L41" s="40" t="s">
        <v>38</v>
      </c>
      <c r="M41" s="81">
        <v>26000000</v>
      </c>
      <c r="N41" s="81">
        <f t="shared" si="0"/>
        <v>26000000</v>
      </c>
      <c r="O41" s="41" t="s">
        <v>311</v>
      </c>
      <c r="P41" s="41" t="s">
        <v>312</v>
      </c>
      <c r="Q41" s="41" t="s">
        <v>313</v>
      </c>
      <c r="R41" s="41" t="s">
        <v>170</v>
      </c>
      <c r="S41" s="40" t="s">
        <v>108</v>
      </c>
      <c r="T41" s="40" t="s">
        <v>394</v>
      </c>
      <c r="U41" s="40" t="s">
        <v>152</v>
      </c>
      <c r="V41" s="40" t="s">
        <v>153</v>
      </c>
      <c r="W41" s="40" t="s">
        <v>154</v>
      </c>
      <c r="X41" s="82" t="s">
        <v>249</v>
      </c>
      <c r="Y41" s="82" t="s">
        <v>185</v>
      </c>
      <c r="Z41" s="116" t="s">
        <v>575</v>
      </c>
      <c r="AA41" s="152" t="s">
        <v>576</v>
      </c>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93"/>
      <c r="BE41" s="93"/>
    </row>
    <row r="42" spans="1:57" s="77" customFormat="1" ht="141" thickBot="1">
      <c r="A42" s="78">
        <v>32</v>
      </c>
      <c r="B42" s="80">
        <v>81112205</v>
      </c>
      <c r="C42" s="80" t="s">
        <v>76</v>
      </c>
      <c r="D42" s="80" t="s">
        <v>139</v>
      </c>
      <c r="E42" s="79" t="s">
        <v>320</v>
      </c>
      <c r="F42" s="80" t="s">
        <v>120</v>
      </c>
      <c r="G42" s="80" t="s">
        <v>183</v>
      </c>
      <c r="H42" s="80" t="s">
        <v>183</v>
      </c>
      <c r="I42" s="40" t="s">
        <v>199</v>
      </c>
      <c r="J42" s="40">
        <v>5</v>
      </c>
      <c r="K42" s="40" t="s">
        <v>54</v>
      </c>
      <c r="L42" s="40" t="s">
        <v>38</v>
      </c>
      <c r="M42" s="81">
        <v>19760000</v>
      </c>
      <c r="N42" s="81">
        <f t="shared" si="0"/>
        <v>19760000</v>
      </c>
      <c r="O42" s="41" t="s">
        <v>311</v>
      </c>
      <c r="P42" s="41" t="s">
        <v>312</v>
      </c>
      <c r="Q42" s="41" t="s">
        <v>321</v>
      </c>
      <c r="R42" s="41" t="s">
        <v>170</v>
      </c>
      <c r="S42" s="40" t="s">
        <v>108</v>
      </c>
      <c r="T42" s="40" t="s">
        <v>394</v>
      </c>
      <c r="U42" s="40" t="s">
        <v>152</v>
      </c>
      <c r="V42" s="40" t="s">
        <v>153</v>
      </c>
      <c r="W42" s="40" t="s">
        <v>154</v>
      </c>
      <c r="X42" s="82" t="s">
        <v>249</v>
      </c>
      <c r="Y42" s="82" t="s">
        <v>185</v>
      </c>
      <c r="Z42" s="175" t="s">
        <v>578</v>
      </c>
      <c r="AA42" s="86" t="s">
        <v>577</v>
      </c>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93"/>
      <c r="BE42" s="93"/>
    </row>
    <row r="43" spans="1:57" s="77" customFormat="1" ht="141" thickBot="1">
      <c r="A43" s="78">
        <v>33</v>
      </c>
      <c r="B43" s="80">
        <v>80111501</v>
      </c>
      <c r="C43" s="80" t="s">
        <v>76</v>
      </c>
      <c r="D43" s="80" t="s">
        <v>139</v>
      </c>
      <c r="E43" s="79" t="s">
        <v>322</v>
      </c>
      <c r="F43" s="80" t="s">
        <v>120</v>
      </c>
      <c r="G43" s="80" t="s">
        <v>183</v>
      </c>
      <c r="H43" s="80" t="s">
        <v>183</v>
      </c>
      <c r="I43" s="40" t="s">
        <v>199</v>
      </c>
      <c r="J43" s="40">
        <v>5</v>
      </c>
      <c r="K43" s="40" t="s">
        <v>54</v>
      </c>
      <c r="L43" s="40" t="s">
        <v>38</v>
      </c>
      <c r="M43" s="81">
        <v>17160000</v>
      </c>
      <c r="N43" s="81">
        <f aca="true" t="shared" si="1" ref="N43:N75">+M43</f>
        <v>17160000</v>
      </c>
      <c r="O43" s="41" t="s">
        <v>311</v>
      </c>
      <c r="P43" s="41" t="s">
        <v>312</v>
      </c>
      <c r="Q43" s="41" t="s">
        <v>315</v>
      </c>
      <c r="R43" s="41" t="s">
        <v>170</v>
      </c>
      <c r="S43" s="40" t="s">
        <v>108</v>
      </c>
      <c r="T43" s="40" t="s">
        <v>394</v>
      </c>
      <c r="U43" s="40" t="s">
        <v>152</v>
      </c>
      <c r="V43" s="40" t="s">
        <v>153</v>
      </c>
      <c r="W43" s="40" t="s">
        <v>154</v>
      </c>
      <c r="X43" s="82" t="s">
        <v>249</v>
      </c>
      <c r="Y43" s="82" t="s">
        <v>185</v>
      </c>
      <c r="Z43" s="116" t="s">
        <v>578</v>
      </c>
      <c r="AA43" s="86" t="s">
        <v>605</v>
      </c>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94"/>
      <c r="BE43" s="94"/>
    </row>
    <row r="44" spans="1:57" s="77" customFormat="1" ht="141" thickBot="1">
      <c r="A44" s="78">
        <v>34</v>
      </c>
      <c r="B44" s="80">
        <v>81112205</v>
      </c>
      <c r="C44" s="80" t="s">
        <v>76</v>
      </c>
      <c r="D44" s="80" t="s">
        <v>139</v>
      </c>
      <c r="E44" s="79" t="s">
        <v>323</v>
      </c>
      <c r="F44" s="80" t="s">
        <v>120</v>
      </c>
      <c r="G44" s="80" t="s">
        <v>183</v>
      </c>
      <c r="H44" s="80" t="s">
        <v>183</v>
      </c>
      <c r="I44" s="40" t="s">
        <v>199</v>
      </c>
      <c r="J44" s="40">
        <v>10</v>
      </c>
      <c r="K44" s="40" t="s">
        <v>54</v>
      </c>
      <c r="L44" s="40" t="s">
        <v>38</v>
      </c>
      <c r="M44" s="81">
        <v>30160000</v>
      </c>
      <c r="N44" s="81">
        <f t="shared" si="1"/>
        <v>30160000</v>
      </c>
      <c r="O44" s="41" t="s">
        <v>311</v>
      </c>
      <c r="P44" s="41" t="s">
        <v>312</v>
      </c>
      <c r="Q44" s="41" t="s">
        <v>324</v>
      </c>
      <c r="R44" s="41" t="s">
        <v>170</v>
      </c>
      <c r="S44" s="40" t="s">
        <v>108</v>
      </c>
      <c r="T44" s="40" t="s">
        <v>394</v>
      </c>
      <c r="U44" s="40" t="s">
        <v>152</v>
      </c>
      <c r="V44" s="40" t="s">
        <v>153</v>
      </c>
      <c r="W44" s="40" t="s">
        <v>154</v>
      </c>
      <c r="X44" s="82" t="s">
        <v>249</v>
      </c>
      <c r="Y44" s="82" t="s">
        <v>185</v>
      </c>
      <c r="Z44" s="175" t="s">
        <v>580</v>
      </c>
      <c r="AA44" s="86" t="s">
        <v>579</v>
      </c>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84"/>
      <c r="BE44" s="84"/>
    </row>
    <row r="45" spans="1:57" s="77" customFormat="1" ht="141" thickBot="1">
      <c r="A45" s="78">
        <v>35</v>
      </c>
      <c r="B45" s="79">
        <v>80111501</v>
      </c>
      <c r="C45" s="80" t="s">
        <v>76</v>
      </c>
      <c r="D45" s="80" t="s">
        <v>139</v>
      </c>
      <c r="E45" s="79" t="s">
        <v>329</v>
      </c>
      <c r="F45" s="80" t="s">
        <v>120</v>
      </c>
      <c r="G45" s="80" t="s">
        <v>183</v>
      </c>
      <c r="H45" s="80" t="s">
        <v>183</v>
      </c>
      <c r="I45" s="40" t="s">
        <v>199</v>
      </c>
      <c r="J45" s="40">
        <v>5</v>
      </c>
      <c r="K45" s="40" t="s">
        <v>54</v>
      </c>
      <c r="L45" s="40" t="s">
        <v>38</v>
      </c>
      <c r="M45" s="81">
        <v>26000000</v>
      </c>
      <c r="N45" s="81">
        <f t="shared" si="1"/>
        <v>26000000</v>
      </c>
      <c r="O45" s="41" t="s">
        <v>311</v>
      </c>
      <c r="P45" s="41" t="s">
        <v>312</v>
      </c>
      <c r="Q45" s="41" t="s">
        <v>315</v>
      </c>
      <c r="R45" s="41" t="s">
        <v>170</v>
      </c>
      <c r="S45" s="40" t="s">
        <v>100</v>
      </c>
      <c r="T45" s="40" t="s">
        <v>330</v>
      </c>
      <c r="U45" s="40" t="s">
        <v>152</v>
      </c>
      <c r="V45" s="40" t="s">
        <v>153</v>
      </c>
      <c r="W45" s="40" t="s">
        <v>154</v>
      </c>
      <c r="X45" s="82" t="s">
        <v>249</v>
      </c>
      <c r="Y45" s="82" t="s">
        <v>185</v>
      </c>
      <c r="Z45" s="175" t="s">
        <v>582</v>
      </c>
      <c r="AA45" s="86" t="s">
        <v>581</v>
      </c>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84"/>
      <c r="BE45" s="84"/>
    </row>
    <row r="46" spans="1:57" s="77" customFormat="1" ht="141" thickBot="1">
      <c r="A46" s="78">
        <v>36</v>
      </c>
      <c r="B46" s="79">
        <v>80111501</v>
      </c>
      <c r="C46" s="80" t="s">
        <v>76</v>
      </c>
      <c r="D46" s="80" t="s">
        <v>139</v>
      </c>
      <c r="E46" s="79" t="s">
        <v>331</v>
      </c>
      <c r="F46" s="80" t="s">
        <v>120</v>
      </c>
      <c r="G46" s="80" t="s">
        <v>183</v>
      </c>
      <c r="H46" s="80" t="s">
        <v>183</v>
      </c>
      <c r="I46" s="40" t="s">
        <v>199</v>
      </c>
      <c r="J46" s="40" t="s">
        <v>282</v>
      </c>
      <c r="K46" s="40" t="s">
        <v>54</v>
      </c>
      <c r="L46" s="40" t="s">
        <v>38</v>
      </c>
      <c r="M46" s="81">
        <v>20280000</v>
      </c>
      <c r="N46" s="81">
        <f t="shared" si="1"/>
        <v>20280000</v>
      </c>
      <c r="O46" s="41" t="s">
        <v>311</v>
      </c>
      <c r="P46" s="41" t="s">
        <v>312</v>
      </c>
      <c r="Q46" s="41" t="s">
        <v>315</v>
      </c>
      <c r="R46" s="41" t="s">
        <v>170</v>
      </c>
      <c r="S46" s="40" t="s">
        <v>100</v>
      </c>
      <c r="T46" s="40" t="s">
        <v>330</v>
      </c>
      <c r="U46" s="40" t="s">
        <v>152</v>
      </c>
      <c r="V46" s="40" t="s">
        <v>153</v>
      </c>
      <c r="W46" s="40" t="s">
        <v>154</v>
      </c>
      <c r="X46" s="82" t="s">
        <v>249</v>
      </c>
      <c r="Y46" s="82" t="s">
        <v>185</v>
      </c>
      <c r="Z46" s="178" t="s">
        <v>569</v>
      </c>
      <c r="AA46" s="86" t="s">
        <v>583</v>
      </c>
      <c r="AB46" s="95"/>
      <c r="AC46" s="71" t="s">
        <v>419</v>
      </c>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84"/>
      <c r="BE46" s="84"/>
    </row>
    <row r="47" spans="1:57" s="77" customFormat="1" ht="141" thickBot="1">
      <c r="A47" s="78">
        <v>37</v>
      </c>
      <c r="B47" s="79">
        <v>80111501</v>
      </c>
      <c r="C47" s="80" t="s">
        <v>76</v>
      </c>
      <c r="D47" s="80" t="s">
        <v>139</v>
      </c>
      <c r="E47" s="79" t="s">
        <v>332</v>
      </c>
      <c r="F47" s="80" t="s">
        <v>120</v>
      </c>
      <c r="G47" s="80" t="s">
        <v>183</v>
      </c>
      <c r="H47" s="80" t="s">
        <v>183</v>
      </c>
      <c r="I47" s="40" t="s">
        <v>183</v>
      </c>
      <c r="J47" s="40">
        <v>6</v>
      </c>
      <c r="K47" s="40" t="s">
        <v>54</v>
      </c>
      <c r="L47" s="40" t="s">
        <v>38</v>
      </c>
      <c r="M47" s="81">
        <f>5200000*J47</f>
        <v>31200000</v>
      </c>
      <c r="N47" s="81">
        <f t="shared" si="1"/>
        <v>31200000</v>
      </c>
      <c r="O47" s="41" t="s">
        <v>311</v>
      </c>
      <c r="P47" s="41" t="s">
        <v>312</v>
      </c>
      <c r="Q47" s="41" t="s">
        <v>333</v>
      </c>
      <c r="R47" s="41" t="s">
        <v>334</v>
      </c>
      <c r="S47" s="40" t="s">
        <v>300</v>
      </c>
      <c r="T47" s="85" t="s">
        <v>397</v>
      </c>
      <c r="U47" s="40" t="s">
        <v>152</v>
      </c>
      <c r="V47" s="40" t="s">
        <v>153</v>
      </c>
      <c r="W47" s="40" t="s">
        <v>154</v>
      </c>
      <c r="X47" s="82" t="s">
        <v>249</v>
      </c>
      <c r="Y47" s="82" t="s">
        <v>185</v>
      </c>
      <c r="Z47" s="116" t="s">
        <v>585</v>
      </c>
      <c r="AA47" s="86" t="s">
        <v>584</v>
      </c>
      <c r="AB47" s="95"/>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t="s">
        <v>412</v>
      </c>
      <c r="BD47" s="84"/>
      <c r="BE47" s="84"/>
    </row>
    <row r="48" spans="1:57" s="77" customFormat="1" ht="141" thickBot="1">
      <c r="A48" s="78">
        <v>38</v>
      </c>
      <c r="B48" s="79">
        <v>80101604</v>
      </c>
      <c r="C48" s="80" t="s">
        <v>76</v>
      </c>
      <c r="D48" s="80" t="s">
        <v>139</v>
      </c>
      <c r="E48" s="79" t="s">
        <v>335</v>
      </c>
      <c r="F48" s="80" t="s">
        <v>120</v>
      </c>
      <c r="G48" s="80" t="s">
        <v>183</v>
      </c>
      <c r="H48" s="80" t="s">
        <v>183</v>
      </c>
      <c r="I48" s="40" t="s">
        <v>199</v>
      </c>
      <c r="J48" s="40">
        <v>6</v>
      </c>
      <c r="K48" s="40" t="s">
        <v>54</v>
      </c>
      <c r="L48" s="40" t="s">
        <v>38</v>
      </c>
      <c r="M48" s="81">
        <f>5200000*J48</f>
        <v>31200000</v>
      </c>
      <c r="N48" s="81">
        <f t="shared" si="1"/>
        <v>31200000</v>
      </c>
      <c r="O48" s="41" t="s">
        <v>311</v>
      </c>
      <c r="P48" s="41" t="s">
        <v>312</v>
      </c>
      <c r="Q48" s="41" t="s">
        <v>336</v>
      </c>
      <c r="R48" s="41" t="s">
        <v>334</v>
      </c>
      <c r="S48" s="40" t="s">
        <v>300</v>
      </c>
      <c r="T48" s="85" t="s">
        <v>397</v>
      </c>
      <c r="U48" s="40" t="s">
        <v>152</v>
      </c>
      <c r="V48" s="40" t="s">
        <v>153</v>
      </c>
      <c r="W48" s="40" t="s">
        <v>154</v>
      </c>
      <c r="X48" s="82" t="s">
        <v>249</v>
      </c>
      <c r="Y48" s="82" t="s">
        <v>185</v>
      </c>
      <c r="Z48" s="175" t="s">
        <v>587</v>
      </c>
      <c r="AA48" s="86" t="s">
        <v>586</v>
      </c>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84"/>
      <c r="BE48" s="84"/>
    </row>
    <row r="49" spans="1:57" s="77" customFormat="1" ht="141" thickBot="1">
      <c r="A49" s="78">
        <v>39</v>
      </c>
      <c r="B49" s="79">
        <v>80111500</v>
      </c>
      <c r="C49" s="80" t="s">
        <v>76</v>
      </c>
      <c r="D49" s="80" t="s">
        <v>139</v>
      </c>
      <c r="E49" s="79" t="s">
        <v>341</v>
      </c>
      <c r="F49" s="80" t="s">
        <v>120</v>
      </c>
      <c r="G49" s="80" t="s">
        <v>183</v>
      </c>
      <c r="H49" s="80" t="s">
        <v>183</v>
      </c>
      <c r="I49" s="40" t="s">
        <v>199</v>
      </c>
      <c r="J49" s="40">
        <v>5</v>
      </c>
      <c r="K49" s="40" t="s">
        <v>54</v>
      </c>
      <c r="L49" s="40" t="s">
        <v>38</v>
      </c>
      <c r="M49" s="81">
        <v>31200000</v>
      </c>
      <c r="N49" s="81">
        <f t="shared" si="1"/>
        <v>31200000</v>
      </c>
      <c r="O49" s="41" t="s">
        <v>311</v>
      </c>
      <c r="P49" s="41" t="s">
        <v>312</v>
      </c>
      <c r="Q49" s="41" t="s">
        <v>342</v>
      </c>
      <c r="R49" s="41" t="s">
        <v>343</v>
      </c>
      <c r="S49" s="40" t="s">
        <v>300</v>
      </c>
      <c r="T49" s="85" t="s">
        <v>397</v>
      </c>
      <c r="U49" s="40" t="s">
        <v>152</v>
      </c>
      <c r="V49" s="40" t="s">
        <v>153</v>
      </c>
      <c r="W49" s="40" t="s">
        <v>154</v>
      </c>
      <c r="X49" s="82" t="s">
        <v>249</v>
      </c>
      <c r="Y49" s="82" t="s">
        <v>185</v>
      </c>
      <c r="Z49" s="116" t="s">
        <v>589</v>
      </c>
      <c r="AA49" s="86" t="s">
        <v>588</v>
      </c>
      <c r="AB49" s="95"/>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t="s">
        <v>413</v>
      </c>
      <c r="BD49" s="84"/>
      <c r="BE49" s="84"/>
    </row>
    <row r="50" spans="1:57" s="77" customFormat="1" ht="115.5" thickBot="1">
      <c r="A50" s="78">
        <v>40</v>
      </c>
      <c r="B50" s="79">
        <v>80111601</v>
      </c>
      <c r="C50" s="80" t="s">
        <v>76</v>
      </c>
      <c r="D50" s="80" t="s">
        <v>139</v>
      </c>
      <c r="E50" s="79" t="s">
        <v>344</v>
      </c>
      <c r="F50" s="80" t="s">
        <v>120</v>
      </c>
      <c r="G50" s="80" t="s">
        <v>183</v>
      </c>
      <c r="H50" s="80" t="s">
        <v>183</v>
      </c>
      <c r="I50" s="40" t="s">
        <v>183</v>
      </c>
      <c r="J50" s="40">
        <v>5</v>
      </c>
      <c r="K50" s="40" t="s">
        <v>54</v>
      </c>
      <c r="L50" s="40" t="s">
        <v>38</v>
      </c>
      <c r="M50" s="81">
        <v>15000000</v>
      </c>
      <c r="N50" s="81">
        <f t="shared" si="1"/>
        <v>15000000</v>
      </c>
      <c r="O50" s="41" t="s">
        <v>337</v>
      </c>
      <c r="P50" s="41" t="s">
        <v>338</v>
      </c>
      <c r="Q50" s="41" t="s">
        <v>345</v>
      </c>
      <c r="R50" s="41" t="s">
        <v>340</v>
      </c>
      <c r="S50" s="40" t="s">
        <v>300</v>
      </c>
      <c r="T50" s="85" t="s">
        <v>397</v>
      </c>
      <c r="U50" s="40" t="s">
        <v>152</v>
      </c>
      <c r="V50" s="40" t="s">
        <v>153</v>
      </c>
      <c r="W50" s="40" t="s">
        <v>154</v>
      </c>
      <c r="X50" s="82" t="s">
        <v>249</v>
      </c>
      <c r="Y50" s="82" t="s">
        <v>185</v>
      </c>
      <c r="Z50" s="175" t="s">
        <v>591</v>
      </c>
      <c r="AA50" s="86" t="s">
        <v>590</v>
      </c>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84"/>
      <c r="BE50" s="84"/>
    </row>
    <row r="51" spans="1:57" s="77" customFormat="1" ht="128.25" thickBot="1">
      <c r="A51" s="78">
        <v>41</v>
      </c>
      <c r="B51" s="79">
        <v>80111501</v>
      </c>
      <c r="C51" s="80" t="s">
        <v>76</v>
      </c>
      <c r="D51" s="80" t="s">
        <v>139</v>
      </c>
      <c r="E51" s="79" t="s">
        <v>356</v>
      </c>
      <c r="F51" s="80" t="s">
        <v>120</v>
      </c>
      <c r="G51" s="80" t="s">
        <v>187</v>
      </c>
      <c r="H51" s="80" t="s">
        <v>187</v>
      </c>
      <c r="I51" s="40" t="s">
        <v>187</v>
      </c>
      <c r="J51" s="96">
        <v>5</v>
      </c>
      <c r="K51" s="40" t="s">
        <v>54</v>
      </c>
      <c r="L51" s="40" t="s">
        <v>38</v>
      </c>
      <c r="M51" s="81">
        <v>26000000</v>
      </c>
      <c r="N51" s="81">
        <f t="shared" si="1"/>
        <v>26000000</v>
      </c>
      <c r="O51" s="41" t="s">
        <v>357</v>
      </c>
      <c r="P51" s="41" t="s">
        <v>338</v>
      </c>
      <c r="Q51" s="41" t="s">
        <v>358</v>
      </c>
      <c r="R51" s="41" t="s">
        <v>340</v>
      </c>
      <c r="S51" s="40" t="s">
        <v>300</v>
      </c>
      <c r="T51" s="85" t="s">
        <v>397</v>
      </c>
      <c r="U51" s="40" t="s">
        <v>152</v>
      </c>
      <c r="V51" s="40" t="s">
        <v>153</v>
      </c>
      <c r="W51" s="40" t="s">
        <v>154</v>
      </c>
      <c r="X51" s="82"/>
      <c r="Y51" s="82" t="s">
        <v>185</v>
      </c>
      <c r="Z51" s="175" t="s">
        <v>665</v>
      </c>
      <c r="AA51" s="86" t="s">
        <v>706</v>
      </c>
      <c r="AB51" s="71"/>
      <c r="AC51" s="71"/>
      <c r="AD51" s="71"/>
      <c r="AE51" s="71"/>
      <c r="AF51" s="71"/>
      <c r="AG51" s="71"/>
      <c r="AH51" s="71" t="s">
        <v>519</v>
      </c>
      <c r="AI51" s="71"/>
      <c r="AJ51" s="71"/>
      <c r="AK51" s="71"/>
      <c r="AL51" s="71"/>
      <c r="AM51" s="71"/>
      <c r="AN51" s="71"/>
      <c r="AO51" s="71"/>
      <c r="AP51" s="71"/>
      <c r="AQ51" s="71"/>
      <c r="AR51" s="71"/>
      <c r="AS51" s="71"/>
      <c r="AT51" s="71"/>
      <c r="AU51" s="71"/>
      <c r="AV51" s="71"/>
      <c r="AW51" s="71"/>
      <c r="AX51" s="71"/>
      <c r="AY51" s="71"/>
      <c r="AZ51" s="71"/>
      <c r="BA51" s="71"/>
      <c r="BB51" s="71"/>
      <c r="BC51" s="71"/>
      <c r="BD51" s="84"/>
      <c r="BE51" s="84"/>
    </row>
    <row r="52" spans="1:57" s="77" customFormat="1" ht="153.75" thickBot="1">
      <c r="A52" s="78">
        <v>42</v>
      </c>
      <c r="B52" s="79">
        <v>80111601</v>
      </c>
      <c r="C52" s="80" t="s">
        <v>76</v>
      </c>
      <c r="D52" s="80" t="s">
        <v>139</v>
      </c>
      <c r="E52" s="79" t="s">
        <v>364</v>
      </c>
      <c r="F52" s="80" t="s">
        <v>120</v>
      </c>
      <c r="G52" s="80" t="s">
        <v>183</v>
      </c>
      <c r="H52" s="80" t="s">
        <v>183</v>
      </c>
      <c r="I52" s="40" t="s">
        <v>183</v>
      </c>
      <c r="J52" s="96">
        <v>5</v>
      </c>
      <c r="K52" s="40" t="s">
        <v>54</v>
      </c>
      <c r="L52" s="40" t="s">
        <v>38</v>
      </c>
      <c r="M52" s="81">
        <v>15000000</v>
      </c>
      <c r="N52" s="81">
        <f t="shared" si="1"/>
        <v>15000000</v>
      </c>
      <c r="O52" s="41" t="s">
        <v>360</v>
      </c>
      <c r="P52" s="41" t="s">
        <v>338</v>
      </c>
      <c r="Q52" s="41" t="s">
        <v>365</v>
      </c>
      <c r="R52" s="41" t="s">
        <v>343</v>
      </c>
      <c r="S52" s="40" t="s">
        <v>300</v>
      </c>
      <c r="T52" s="85" t="s">
        <v>397</v>
      </c>
      <c r="U52" s="40" t="s">
        <v>152</v>
      </c>
      <c r="V52" s="40" t="s">
        <v>153</v>
      </c>
      <c r="W52" s="40" t="s">
        <v>154</v>
      </c>
      <c r="X52" s="82" t="s">
        <v>249</v>
      </c>
      <c r="Y52" s="82" t="s">
        <v>185</v>
      </c>
      <c r="Z52" s="175" t="s">
        <v>593</v>
      </c>
      <c r="AA52" s="86" t="s">
        <v>592</v>
      </c>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84"/>
      <c r="BE52" s="84"/>
    </row>
    <row r="53" spans="1:57" s="77" customFormat="1" ht="141" thickBot="1">
      <c r="A53" s="78">
        <v>43</v>
      </c>
      <c r="B53" s="79">
        <v>80111607</v>
      </c>
      <c r="C53" s="80" t="s">
        <v>76</v>
      </c>
      <c r="D53" s="80" t="s">
        <v>139</v>
      </c>
      <c r="E53" s="79" t="s">
        <v>368</v>
      </c>
      <c r="F53" s="80" t="s">
        <v>120</v>
      </c>
      <c r="G53" s="80" t="s">
        <v>183</v>
      </c>
      <c r="H53" s="80" t="s">
        <v>183</v>
      </c>
      <c r="I53" s="40" t="s">
        <v>183</v>
      </c>
      <c r="J53" s="96">
        <v>5</v>
      </c>
      <c r="K53" s="40" t="s">
        <v>54</v>
      </c>
      <c r="L53" s="40" t="s">
        <v>38</v>
      </c>
      <c r="M53" s="81">
        <v>35000000</v>
      </c>
      <c r="N53" s="81">
        <f t="shared" si="1"/>
        <v>35000000</v>
      </c>
      <c r="O53" s="41" t="s">
        <v>311</v>
      </c>
      <c r="P53" s="41" t="s">
        <v>312</v>
      </c>
      <c r="Q53" s="41" t="s">
        <v>369</v>
      </c>
      <c r="R53" s="41" t="s">
        <v>334</v>
      </c>
      <c r="S53" s="40" t="s">
        <v>110</v>
      </c>
      <c r="T53" s="40" t="s">
        <v>398</v>
      </c>
      <c r="U53" s="40" t="s">
        <v>152</v>
      </c>
      <c r="V53" s="40" t="s">
        <v>153</v>
      </c>
      <c r="W53" s="40" t="s">
        <v>154</v>
      </c>
      <c r="X53" s="82" t="s">
        <v>249</v>
      </c>
      <c r="Y53" s="82" t="s">
        <v>185</v>
      </c>
      <c r="Z53" s="116" t="s">
        <v>595</v>
      </c>
      <c r="AA53" s="91" t="s">
        <v>594</v>
      </c>
      <c r="AB53" s="71"/>
      <c r="AC53" s="71" t="s">
        <v>427</v>
      </c>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84"/>
      <c r="BE53" s="84"/>
    </row>
    <row r="54" spans="1:57" s="133" customFormat="1" ht="141" thickBot="1">
      <c r="A54" s="124">
        <v>44</v>
      </c>
      <c r="B54" s="126">
        <v>80111501</v>
      </c>
      <c r="C54" s="125" t="s">
        <v>76</v>
      </c>
      <c r="D54" s="125" t="s">
        <v>139</v>
      </c>
      <c r="E54" s="125" t="s">
        <v>691</v>
      </c>
      <c r="F54" s="125" t="s">
        <v>120</v>
      </c>
      <c r="G54" s="125" t="s">
        <v>194</v>
      </c>
      <c r="H54" s="125" t="s">
        <v>692</v>
      </c>
      <c r="I54" s="127" t="s">
        <v>251</v>
      </c>
      <c r="J54" s="127" t="s">
        <v>307</v>
      </c>
      <c r="K54" s="127" t="s">
        <v>54</v>
      </c>
      <c r="L54" s="127" t="s">
        <v>38</v>
      </c>
      <c r="M54" s="128">
        <v>25000000</v>
      </c>
      <c r="N54" s="128">
        <f t="shared" si="1"/>
        <v>25000000</v>
      </c>
      <c r="O54" s="134" t="s">
        <v>311</v>
      </c>
      <c r="P54" s="134" t="s">
        <v>312</v>
      </c>
      <c r="Q54" s="134" t="s">
        <v>371</v>
      </c>
      <c r="R54" s="134" t="s">
        <v>334</v>
      </c>
      <c r="S54" s="127" t="s">
        <v>110</v>
      </c>
      <c r="T54" s="127" t="s">
        <v>453</v>
      </c>
      <c r="U54" s="127" t="s">
        <v>152</v>
      </c>
      <c r="V54" s="127" t="s">
        <v>153</v>
      </c>
      <c r="W54" s="127" t="s">
        <v>154</v>
      </c>
      <c r="X54" s="129" t="s">
        <v>249</v>
      </c>
      <c r="Y54" s="129" t="s">
        <v>185</v>
      </c>
      <c r="Z54" s="180" t="s">
        <v>663</v>
      </c>
      <c r="AA54" s="164"/>
      <c r="AB54" s="131"/>
      <c r="AC54" s="131"/>
      <c r="AD54" s="131" t="s">
        <v>461</v>
      </c>
      <c r="AE54" s="131"/>
      <c r="AF54" s="131"/>
      <c r="AG54" s="131"/>
      <c r="AH54" s="131"/>
      <c r="AI54" s="131"/>
      <c r="AJ54" s="131" t="s">
        <v>693</v>
      </c>
      <c r="AK54" s="131"/>
      <c r="AL54" s="131"/>
      <c r="AM54" s="131"/>
      <c r="AN54" s="131"/>
      <c r="AO54" s="131"/>
      <c r="AP54" s="131"/>
      <c r="AQ54" s="131"/>
      <c r="AR54" s="131"/>
      <c r="AS54" s="131"/>
      <c r="AT54" s="131"/>
      <c r="AU54" s="131"/>
      <c r="AV54" s="131"/>
      <c r="AW54" s="131"/>
      <c r="AX54" s="131"/>
      <c r="AY54" s="131"/>
      <c r="AZ54" s="131"/>
      <c r="BA54" s="131"/>
      <c r="BB54" s="131"/>
      <c r="BC54" s="131"/>
      <c r="BD54" s="132"/>
      <c r="BE54" s="132"/>
    </row>
    <row r="55" spans="1:57" s="133" customFormat="1" ht="141" thickBot="1">
      <c r="A55" s="124">
        <v>45</v>
      </c>
      <c r="B55" s="126">
        <v>80111501</v>
      </c>
      <c r="C55" s="125" t="s">
        <v>76</v>
      </c>
      <c r="D55" s="125" t="s">
        <v>139</v>
      </c>
      <c r="E55" s="126" t="s">
        <v>370</v>
      </c>
      <c r="F55" s="125" t="s">
        <v>120</v>
      </c>
      <c r="G55" s="125" t="s">
        <v>692</v>
      </c>
      <c r="H55" s="125" t="s">
        <v>692</v>
      </c>
      <c r="I55" s="127" t="s">
        <v>194</v>
      </c>
      <c r="J55" s="127" t="s">
        <v>307</v>
      </c>
      <c r="K55" s="127" t="s">
        <v>54</v>
      </c>
      <c r="L55" s="127" t="s">
        <v>38</v>
      </c>
      <c r="M55" s="128">
        <v>28500000</v>
      </c>
      <c r="N55" s="128">
        <f t="shared" si="1"/>
        <v>28500000</v>
      </c>
      <c r="O55" s="134" t="s">
        <v>311</v>
      </c>
      <c r="P55" s="134" t="s">
        <v>312</v>
      </c>
      <c r="Q55" s="134" t="s">
        <v>371</v>
      </c>
      <c r="R55" s="134" t="s">
        <v>334</v>
      </c>
      <c r="S55" s="127" t="s">
        <v>110</v>
      </c>
      <c r="T55" s="127" t="s">
        <v>398</v>
      </c>
      <c r="U55" s="127" t="s">
        <v>152</v>
      </c>
      <c r="V55" s="127" t="s">
        <v>153</v>
      </c>
      <c r="W55" s="127" t="s">
        <v>154</v>
      </c>
      <c r="X55" s="129" t="s">
        <v>249</v>
      </c>
      <c r="Y55" s="129" t="s">
        <v>185</v>
      </c>
      <c r="Z55" s="180" t="s">
        <v>663</v>
      </c>
      <c r="AA55" s="130"/>
      <c r="AB55" s="131"/>
      <c r="AC55" s="131"/>
      <c r="AD55" s="131" t="s">
        <v>461</v>
      </c>
      <c r="AE55" s="131"/>
      <c r="AF55" s="131"/>
      <c r="AG55" s="131"/>
      <c r="AH55" s="131"/>
      <c r="AI55" s="131"/>
      <c r="AJ55" s="169" t="s">
        <v>672</v>
      </c>
      <c r="AK55" s="131"/>
      <c r="AL55" s="131"/>
      <c r="AM55" s="131"/>
      <c r="AN55" s="131"/>
      <c r="AO55" s="131"/>
      <c r="AP55" s="131"/>
      <c r="AQ55" s="131"/>
      <c r="AR55" s="131"/>
      <c r="AS55" s="131"/>
      <c r="AT55" s="131"/>
      <c r="AU55" s="131"/>
      <c r="AV55" s="131"/>
      <c r="AW55" s="131"/>
      <c r="AX55" s="131"/>
      <c r="AY55" s="131"/>
      <c r="AZ55" s="131"/>
      <c r="BA55" s="131"/>
      <c r="BB55" s="131"/>
      <c r="BC55" s="131"/>
      <c r="BD55" s="132"/>
      <c r="BE55" s="132"/>
    </row>
    <row r="56" spans="1:57" s="77" customFormat="1" ht="188.25" customHeight="1" thickBot="1">
      <c r="A56" s="78">
        <v>46</v>
      </c>
      <c r="B56" s="79">
        <v>80111501</v>
      </c>
      <c r="C56" s="80" t="s">
        <v>76</v>
      </c>
      <c r="D56" s="80" t="s">
        <v>139</v>
      </c>
      <c r="E56" s="79" t="s">
        <v>420</v>
      </c>
      <c r="F56" s="80" t="s">
        <v>120</v>
      </c>
      <c r="G56" s="80" t="s">
        <v>183</v>
      </c>
      <c r="H56" s="80" t="s">
        <v>183</v>
      </c>
      <c r="I56" s="40" t="s">
        <v>199</v>
      </c>
      <c r="J56" s="96" t="s">
        <v>195</v>
      </c>
      <c r="K56" s="40" t="s">
        <v>54</v>
      </c>
      <c r="L56" s="40" t="s">
        <v>38</v>
      </c>
      <c r="M56" s="81">
        <v>45600000</v>
      </c>
      <c r="N56" s="81">
        <f t="shared" si="1"/>
        <v>45600000</v>
      </c>
      <c r="O56" s="41" t="s">
        <v>357</v>
      </c>
      <c r="P56" s="41" t="s">
        <v>437</v>
      </c>
      <c r="Q56" s="96" t="s">
        <v>372</v>
      </c>
      <c r="R56" s="41" t="s">
        <v>334</v>
      </c>
      <c r="S56" s="40" t="s">
        <v>100</v>
      </c>
      <c r="T56" s="85" t="s">
        <v>330</v>
      </c>
      <c r="U56" s="40" t="s">
        <v>152</v>
      </c>
      <c r="V56" s="40" t="s">
        <v>153</v>
      </c>
      <c r="W56" s="40" t="s">
        <v>154</v>
      </c>
      <c r="X56" s="82" t="s">
        <v>249</v>
      </c>
      <c r="Y56" s="82" t="s">
        <v>185</v>
      </c>
      <c r="Z56" s="175" t="s">
        <v>597</v>
      </c>
      <c r="AA56" s="91" t="s">
        <v>596</v>
      </c>
      <c r="AB56" s="71"/>
      <c r="AC56" s="71" t="s">
        <v>436</v>
      </c>
      <c r="AD56" s="71"/>
      <c r="AE56" s="71"/>
      <c r="AF56" s="71"/>
      <c r="AG56" s="71"/>
      <c r="AH56" s="71"/>
      <c r="AI56" s="71"/>
      <c r="AJ56" s="170"/>
      <c r="AK56" s="71"/>
      <c r="AL56" s="71"/>
      <c r="AM56" s="71"/>
      <c r="AN56" s="71"/>
      <c r="AO56" s="71"/>
      <c r="AP56" s="71"/>
      <c r="AQ56" s="71"/>
      <c r="AR56" s="71"/>
      <c r="AS56" s="71"/>
      <c r="AT56" s="71"/>
      <c r="AU56" s="71"/>
      <c r="AV56" s="71"/>
      <c r="AW56" s="71"/>
      <c r="AX56" s="71"/>
      <c r="AY56" s="71"/>
      <c r="AZ56" s="71"/>
      <c r="BA56" s="71"/>
      <c r="BB56" s="71"/>
      <c r="BC56" s="71"/>
      <c r="BD56" s="84"/>
      <c r="BE56" s="84"/>
    </row>
    <row r="57" spans="1:57" s="133" customFormat="1" ht="128.25" thickBot="1">
      <c r="A57" s="124">
        <v>47</v>
      </c>
      <c r="B57" s="126">
        <v>80111501</v>
      </c>
      <c r="C57" s="125" t="s">
        <v>76</v>
      </c>
      <c r="D57" s="125" t="s">
        <v>139</v>
      </c>
      <c r="E57" s="126" t="s">
        <v>377</v>
      </c>
      <c r="F57" s="125" t="s">
        <v>120</v>
      </c>
      <c r="G57" s="125" t="s">
        <v>194</v>
      </c>
      <c r="H57" s="125" t="s">
        <v>194</v>
      </c>
      <c r="I57" s="127" t="s">
        <v>692</v>
      </c>
      <c r="J57" s="146" t="s">
        <v>195</v>
      </c>
      <c r="K57" s="127" t="s">
        <v>54</v>
      </c>
      <c r="L57" s="127" t="s">
        <v>38</v>
      </c>
      <c r="M57" s="128">
        <v>42000000</v>
      </c>
      <c r="N57" s="128">
        <f t="shared" si="1"/>
        <v>42000000</v>
      </c>
      <c r="O57" s="134" t="s">
        <v>357</v>
      </c>
      <c r="P57" s="134" t="s">
        <v>338</v>
      </c>
      <c r="Q57" s="146" t="s">
        <v>372</v>
      </c>
      <c r="R57" s="134" t="s">
        <v>343</v>
      </c>
      <c r="S57" s="127" t="s">
        <v>110</v>
      </c>
      <c r="T57" s="127" t="s">
        <v>398</v>
      </c>
      <c r="U57" s="127" t="s">
        <v>152</v>
      </c>
      <c r="V57" s="127" t="s">
        <v>153</v>
      </c>
      <c r="W57" s="127" t="s">
        <v>154</v>
      </c>
      <c r="X57" s="129" t="s">
        <v>249</v>
      </c>
      <c r="Y57" s="129" t="s">
        <v>185</v>
      </c>
      <c r="Z57" s="180" t="s">
        <v>663</v>
      </c>
      <c r="AA57" s="164"/>
      <c r="AB57" s="131"/>
      <c r="AC57" s="131" t="s">
        <v>435</v>
      </c>
      <c r="AD57" s="131" t="s">
        <v>461</v>
      </c>
      <c r="AE57" s="131"/>
      <c r="AF57" s="131"/>
      <c r="AG57" s="131"/>
      <c r="AH57" s="131"/>
      <c r="AI57" s="142"/>
      <c r="AJ57" s="172" t="s">
        <v>672</v>
      </c>
      <c r="AK57" s="141"/>
      <c r="AL57" s="131"/>
      <c r="AM57" s="131"/>
      <c r="AN57" s="131"/>
      <c r="AO57" s="131"/>
      <c r="AP57" s="131"/>
      <c r="AQ57" s="131"/>
      <c r="AR57" s="131"/>
      <c r="AS57" s="131"/>
      <c r="AT57" s="131"/>
      <c r="AU57" s="131"/>
      <c r="AV57" s="131"/>
      <c r="AW57" s="131"/>
      <c r="AX57" s="131"/>
      <c r="AY57" s="131"/>
      <c r="AZ57" s="131"/>
      <c r="BA57" s="131"/>
      <c r="BB57" s="131"/>
      <c r="BC57" s="131"/>
      <c r="BD57" s="132"/>
      <c r="BE57" s="132"/>
    </row>
    <row r="58" spans="1:57" s="133" customFormat="1" ht="128.25" thickBot="1">
      <c r="A58" s="124">
        <v>48</v>
      </c>
      <c r="B58" s="126">
        <v>80111501</v>
      </c>
      <c r="C58" s="125" t="s">
        <v>76</v>
      </c>
      <c r="D58" s="125" t="s">
        <v>139</v>
      </c>
      <c r="E58" s="126" t="s">
        <v>378</v>
      </c>
      <c r="F58" s="125" t="s">
        <v>120</v>
      </c>
      <c r="G58" s="125" t="s">
        <v>194</v>
      </c>
      <c r="H58" s="125" t="s">
        <v>194</v>
      </c>
      <c r="I58" s="127" t="s">
        <v>692</v>
      </c>
      <c r="J58" s="146" t="s">
        <v>697</v>
      </c>
      <c r="K58" s="127" t="s">
        <v>54</v>
      </c>
      <c r="L58" s="127" t="s">
        <v>38</v>
      </c>
      <c r="M58" s="128">
        <v>42000000</v>
      </c>
      <c r="N58" s="128">
        <f t="shared" si="1"/>
        <v>42000000</v>
      </c>
      <c r="O58" s="134" t="s">
        <v>357</v>
      </c>
      <c r="P58" s="134" t="s">
        <v>338</v>
      </c>
      <c r="Q58" s="146" t="s">
        <v>372</v>
      </c>
      <c r="R58" s="134" t="s">
        <v>343</v>
      </c>
      <c r="S58" s="127" t="s">
        <v>110</v>
      </c>
      <c r="T58" s="127" t="s">
        <v>398</v>
      </c>
      <c r="U58" s="127" t="s">
        <v>152</v>
      </c>
      <c r="V58" s="127" t="s">
        <v>153</v>
      </c>
      <c r="W58" s="127" t="s">
        <v>154</v>
      </c>
      <c r="X58" s="129" t="s">
        <v>249</v>
      </c>
      <c r="Y58" s="129" t="s">
        <v>185</v>
      </c>
      <c r="Z58" s="180" t="s">
        <v>664</v>
      </c>
      <c r="AA58" s="164"/>
      <c r="AB58" s="131"/>
      <c r="AC58" s="131" t="s">
        <v>435</v>
      </c>
      <c r="AD58" s="131" t="s">
        <v>461</v>
      </c>
      <c r="AE58" s="131"/>
      <c r="AF58" s="131"/>
      <c r="AG58" s="131"/>
      <c r="AH58" s="131"/>
      <c r="AI58" s="142"/>
      <c r="AJ58" s="172" t="s">
        <v>672</v>
      </c>
      <c r="AK58" s="141"/>
      <c r="AL58" s="131"/>
      <c r="AM58" s="131"/>
      <c r="AN58" s="131"/>
      <c r="AO58" s="131"/>
      <c r="AP58" s="131"/>
      <c r="AQ58" s="131"/>
      <c r="AR58" s="131"/>
      <c r="AS58" s="131"/>
      <c r="AT58" s="131"/>
      <c r="AU58" s="131"/>
      <c r="AV58" s="131"/>
      <c r="AW58" s="131"/>
      <c r="AX58" s="131"/>
      <c r="AY58" s="131"/>
      <c r="AZ58" s="131"/>
      <c r="BA58" s="131"/>
      <c r="BB58" s="131"/>
      <c r="BC58" s="131"/>
      <c r="BD58" s="132"/>
      <c r="BE58" s="132"/>
    </row>
    <row r="59" spans="1:57" s="133" customFormat="1" ht="128.25" thickBot="1">
      <c r="A59" s="124">
        <v>49</v>
      </c>
      <c r="B59" s="126">
        <v>80111501</v>
      </c>
      <c r="C59" s="125" t="s">
        <v>76</v>
      </c>
      <c r="D59" s="125" t="s">
        <v>139</v>
      </c>
      <c r="E59" s="126" t="s">
        <v>379</v>
      </c>
      <c r="F59" s="125" t="s">
        <v>120</v>
      </c>
      <c r="G59" s="125" t="s">
        <v>194</v>
      </c>
      <c r="H59" s="125" t="s">
        <v>194</v>
      </c>
      <c r="I59" s="127" t="s">
        <v>692</v>
      </c>
      <c r="J59" s="146" t="s">
        <v>697</v>
      </c>
      <c r="K59" s="127" t="s">
        <v>54</v>
      </c>
      <c r="L59" s="127" t="s">
        <v>38</v>
      </c>
      <c r="M59" s="128">
        <v>42000000</v>
      </c>
      <c r="N59" s="128">
        <f t="shared" si="1"/>
        <v>42000000</v>
      </c>
      <c r="O59" s="134" t="s">
        <v>357</v>
      </c>
      <c r="P59" s="134" t="s">
        <v>338</v>
      </c>
      <c r="Q59" s="146" t="s">
        <v>372</v>
      </c>
      <c r="R59" s="134" t="s">
        <v>334</v>
      </c>
      <c r="S59" s="127" t="s">
        <v>110</v>
      </c>
      <c r="T59" s="127" t="s">
        <v>398</v>
      </c>
      <c r="U59" s="127" t="s">
        <v>152</v>
      </c>
      <c r="V59" s="127" t="s">
        <v>153</v>
      </c>
      <c r="W59" s="127" t="s">
        <v>154</v>
      </c>
      <c r="X59" s="129" t="s">
        <v>249</v>
      </c>
      <c r="Y59" s="129" t="s">
        <v>185</v>
      </c>
      <c r="Z59" s="180" t="s">
        <v>664</v>
      </c>
      <c r="AA59" s="164"/>
      <c r="AB59" s="131"/>
      <c r="AC59" s="131" t="s">
        <v>435</v>
      </c>
      <c r="AD59" s="131" t="s">
        <v>461</v>
      </c>
      <c r="AE59" s="131"/>
      <c r="AF59" s="131"/>
      <c r="AG59" s="131"/>
      <c r="AH59" s="131"/>
      <c r="AI59" s="131"/>
      <c r="AJ59" s="169" t="s">
        <v>672</v>
      </c>
      <c r="AK59" s="131"/>
      <c r="AL59" s="131"/>
      <c r="AM59" s="131"/>
      <c r="AN59" s="131"/>
      <c r="AO59" s="131"/>
      <c r="AP59" s="131"/>
      <c r="AQ59" s="131"/>
      <c r="AR59" s="131"/>
      <c r="AS59" s="131"/>
      <c r="AT59" s="131"/>
      <c r="AU59" s="131"/>
      <c r="AV59" s="131"/>
      <c r="AW59" s="131"/>
      <c r="AX59" s="131"/>
      <c r="AY59" s="131"/>
      <c r="AZ59" s="131"/>
      <c r="BA59" s="131"/>
      <c r="BB59" s="131"/>
      <c r="BC59" s="131"/>
      <c r="BD59" s="132"/>
      <c r="BE59" s="132"/>
    </row>
    <row r="60" spans="1:57" s="133" customFormat="1" ht="227.25" customHeight="1" thickBot="1">
      <c r="A60" s="124">
        <v>50</v>
      </c>
      <c r="B60" s="126">
        <v>80111501</v>
      </c>
      <c r="C60" s="125" t="s">
        <v>76</v>
      </c>
      <c r="D60" s="125" t="s">
        <v>139</v>
      </c>
      <c r="E60" s="126" t="s">
        <v>387</v>
      </c>
      <c r="F60" s="125" t="s">
        <v>120</v>
      </c>
      <c r="G60" s="125" t="s">
        <v>275</v>
      </c>
      <c r="H60" s="125" t="s">
        <v>275</v>
      </c>
      <c r="I60" s="127" t="s">
        <v>678</v>
      </c>
      <c r="J60" s="146" t="s">
        <v>679</v>
      </c>
      <c r="K60" s="127" t="s">
        <v>50</v>
      </c>
      <c r="L60" s="127" t="s">
        <v>38</v>
      </c>
      <c r="M60" s="128">
        <v>828384000</v>
      </c>
      <c r="N60" s="128">
        <f t="shared" si="1"/>
        <v>828384000</v>
      </c>
      <c r="O60" s="134" t="s">
        <v>357</v>
      </c>
      <c r="P60" s="134" t="s">
        <v>338</v>
      </c>
      <c r="Q60" s="134" t="s">
        <v>367</v>
      </c>
      <c r="R60" s="134" t="s">
        <v>343</v>
      </c>
      <c r="S60" s="127" t="s">
        <v>300</v>
      </c>
      <c r="T60" s="139" t="s">
        <v>397</v>
      </c>
      <c r="U60" s="127" t="str">
        <f>_xlfn.IFERROR(VLOOKUP(W60,C_GASTO,2,0),"")</f>
        <v>03- Recurso Humano</v>
      </c>
      <c r="V60" s="127" t="str">
        <f>_xlfn.IFERROR(VLOOKUP(W60,C_GASTO,3,0),"")</f>
        <v>01- Divulgación, asistencia técnica y capacitación de la población</v>
      </c>
      <c r="W60" s="127" t="s">
        <v>361</v>
      </c>
      <c r="X60" s="129" t="s">
        <v>249</v>
      </c>
      <c r="Y60" s="129" t="s">
        <v>185</v>
      </c>
      <c r="Z60" s="181"/>
      <c r="AA60" s="164"/>
      <c r="AB60" s="131"/>
      <c r="AC60" s="131" t="s">
        <v>428</v>
      </c>
      <c r="AD60" s="131" t="s">
        <v>456</v>
      </c>
      <c r="AE60" s="131" t="s">
        <v>472</v>
      </c>
      <c r="AF60" s="131"/>
      <c r="AG60" s="131"/>
      <c r="AH60" s="131" t="s">
        <v>508</v>
      </c>
      <c r="AI60" s="131"/>
      <c r="AJ60" s="131" t="s">
        <v>680</v>
      </c>
      <c r="AK60" s="131"/>
      <c r="AL60" s="131"/>
      <c r="AM60" s="131"/>
      <c r="AN60" s="131"/>
      <c r="AO60" s="131"/>
      <c r="AP60" s="131"/>
      <c r="AQ60" s="131"/>
      <c r="AR60" s="131"/>
      <c r="AS60" s="131"/>
      <c r="AT60" s="131"/>
      <c r="AU60" s="131"/>
      <c r="AV60" s="131"/>
      <c r="AW60" s="131"/>
      <c r="AX60" s="131"/>
      <c r="AY60" s="131"/>
      <c r="AZ60" s="131"/>
      <c r="BA60" s="131"/>
      <c r="BB60" s="131"/>
      <c r="BC60" s="131"/>
      <c r="BD60" s="132"/>
      <c r="BE60" s="132"/>
    </row>
    <row r="61" spans="1:57" s="133" customFormat="1" ht="144.75" customHeight="1" thickBot="1">
      <c r="A61" s="124">
        <v>51</v>
      </c>
      <c r="B61" s="126">
        <v>80141607</v>
      </c>
      <c r="C61" s="125" t="s">
        <v>76</v>
      </c>
      <c r="D61" s="125" t="s">
        <v>139</v>
      </c>
      <c r="E61" s="126" t="s">
        <v>349</v>
      </c>
      <c r="F61" s="125" t="s">
        <v>120</v>
      </c>
      <c r="G61" s="125" t="s">
        <v>187</v>
      </c>
      <c r="H61" s="125" t="s">
        <v>187</v>
      </c>
      <c r="I61" s="127" t="s">
        <v>351</v>
      </c>
      <c r="J61" s="146">
        <v>4</v>
      </c>
      <c r="K61" s="127" t="s">
        <v>50</v>
      </c>
      <c r="L61" s="127" t="s">
        <v>38</v>
      </c>
      <c r="M61" s="128"/>
      <c r="N61" s="128">
        <f t="shared" si="1"/>
        <v>0</v>
      </c>
      <c r="O61" s="134" t="s">
        <v>337</v>
      </c>
      <c r="P61" s="134" t="s">
        <v>338</v>
      </c>
      <c r="Q61" s="134" t="s">
        <v>352</v>
      </c>
      <c r="R61" s="134" t="s">
        <v>340</v>
      </c>
      <c r="S61" s="127" t="s">
        <v>300</v>
      </c>
      <c r="T61" s="139" t="s">
        <v>397</v>
      </c>
      <c r="U61" s="127" t="s">
        <v>152</v>
      </c>
      <c r="V61" s="127" t="s">
        <v>353</v>
      </c>
      <c r="W61" s="127" t="s">
        <v>354</v>
      </c>
      <c r="X61" s="129" t="s">
        <v>249</v>
      </c>
      <c r="Y61" s="129" t="s">
        <v>185</v>
      </c>
      <c r="Z61" s="182" t="s">
        <v>598</v>
      </c>
      <c r="AA61" s="168"/>
      <c r="AB61" s="131"/>
      <c r="AC61" s="131"/>
      <c r="AD61" s="131"/>
      <c r="AE61" s="131"/>
      <c r="AF61" s="131"/>
      <c r="AG61" s="131"/>
      <c r="AH61" s="131" t="s">
        <v>520</v>
      </c>
      <c r="AI61" s="131"/>
      <c r="AJ61" s="131" t="s">
        <v>686</v>
      </c>
      <c r="AK61" s="131"/>
      <c r="AL61" s="131"/>
      <c r="AM61" s="131"/>
      <c r="AN61" s="131"/>
      <c r="AO61" s="131"/>
      <c r="AP61" s="131"/>
      <c r="AQ61" s="131"/>
      <c r="AR61" s="131"/>
      <c r="AS61" s="131"/>
      <c r="AT61" s="131"/>
      <c r="AU61" s="131"/>
      <c r="AV61" s="131"/>
      <c r="AW61" s="131"/>
      <c r="AX61" s="131"/>
      <c r="AY61" s="131"/>
      <c r="AZ61" s="131"/>
      <c r="BA61" s="131"/>
      <c r="BB61" s="131"/>
      <c r="BC61" s="131"/>
      <c r="BD61" s="132"/>
      <c r="BE61" s="132"/>
    </row>
    <row r="62" spans="1:57" s="77" customFormat="1" ht="81" customHeight="1" thickBot="1">
      <c r="A62" s="78">
        <v>52</v>
      </c>
      <c r="B62" s="80">
        <v>80111501</v>
      </c>
      <c r="C62" s="80" t="s">
        <v>75</v>
      </c>
      <c r="D62" s="80" t="s">
        <v>205</v>
      </c>
      <c r="E62" s="80" t="s">
        <v>241</v>
      </c>
      <c r="F62" s="80" t="s">
        <v>120</v>
      </c>
      <c r="G62" s="80" t="s">
        <v>183</v>
      </c>
      <c r="H62" s="80" t="s">
        <v>199</v>
      </c>
      <c r="I62" s="40" t="s">
        <v>199</v>
      </c>
      <c r="J62" s="40" t="s">
        <v>283</v>
      </c>
      <c r="K62" s="40" t="s">
        <v>54</v>
      </c>
      <c r="L62" s="40" t="s">
        <v>38</v>
      </c>
      <c r="M62" s="81">
        <v>52000000</v>
      </c>
      <c r="N62" s="81">
        <f t="shared" si="1"/>
        <v>52000000</v>
      </c>
      <c r="O62" s="40" t="s">
        <v>204</v>
      </c>
      <c r="P62" s="40" t="s">
        <v>204</v>
      </c>
      <c r="Q62" s="40" t="s">
        <v>185</v>
      </c>
      <c r="R62" s="40" t="s">
        <v>206</v>
      </c>
      <c r="S62" s="40" t="s">
        <v>68</v>
      </c>
      <c r="T62" s="85" t="s">
        <v>397</v>
      </c>
      <c r="U62" s="40" t="s">
        <v>185</v>
      </c>
      <c r="V62" s="40" t="s">
        <v>185</v>
      </c>
      <c r="W62" s="40" t="s">
        <v>185</v>
      </c>
      <c r="X62" s="82" t="s">
        <v>201</v>
      </c>
      <c r="Y62" s="82" t="s">
        <v>185</v>
      </c>
      <c r="Z62" s="175" t="s">
        <v>600</v>
      </c>
      <c r="AA62" s="86" t="s">
        <v>599</v>
      </c>
      <c r="AB62" s="71"/>
      <c r="AC62" s="71"/>
      <c r="AD62" s="71" t="s">
        <v>460</v>
      </c>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84"/>
      <c r="BE62" s="84"/>
    </row>
    <row r="63" spans="1:57" s="77" customFormat="1" ht="104.25" customHeight="1" thickBot="1">
      <c r="A63" s="78">
        <v>53</v>
      </c>
      <c r="B63" s="80">
        <v>80111501</v>
      </c>
      <c r="C63" s="80" t="s">
        <v>75</v>
      </c>
      <c r="D63" s="80" t="s">
        <v>205</v>
      </c>
      <c r="E63" s="80" t="s">
        <v>302</v>
      </c>
      <c r="F63" s="80" t="s">
        <v>120</v>
      </c>
      <c r="G63" s="80" t="s">
        <v>183</v>
      </c>
      <c r="H63" s="80" t="s">
        <v>199</v>
      </c>
      <c r="I63" s="40" t="s">
        <v>187</v>
      </c>
      <c r="J63" s="40" t="s">
        <v>283</v>
      </c>
      <c r="K63" s="40" t="s">
        <v>54</v>
      </c>
      <c r="L63" s="40" t="s">
        <v>38</v>
      </c>
      <c r="M63" s="81">
        <v>52000000</v>
      </c>
      <c r="N63" s="81">
        <f t="shared" si="1"/>
        <v>52000000</v>
      </c>
      <c r="O63" s="40" t="s">
        <v>204</v>
      </c>
      <c r="P63" s="40" t="s">
        <v>204</v>
      </c>
      <c r="Q63" s="40" t="s">
        <v>185</v>
      </c>
      <c r="R63" s="40" t="s">
        <v>207</v>
      </c>
      <c r="S63" s="40" t="s">
        <v>65</v>
      </c>
      <c r="T63" s="40" t="s">
        <v>396</v>
      </c>
      <c r="U63" s="40" t="s">
        <v>185</v>
      </c>
      <c r="V63" s="40" t="s">
        <v>185</v>
      </c>
      <c r="W63" s="40" t="s">
        <v>185</v>
      </c>
      <c r="X63" s="82" t="s">
        <v>201</v>
      </c>
      <c r="Y63" s="82" t="s">
        <v>185</v>
      </c>
      <c r="Z63" s="177" t="s">
        <v>604</v>
      </c>
      <c r="AA63" s="86" t="s">
        <v>603</v>
      </c>
      <c r="AB63" s="71"/>
      <c r="AC63" s="71"/>
      <c r="AD63" s="71" t="s">
        <v>460</v>
      </c>
      <c r="AE63" s="71"/>
      <c r="AF63" s="71"/>
      <c r="AG63" s="71"/>
      <c r="AH63" s="71" t="s">
        <v>505</v>
      </c>
      <c r="AI63" s="71"/>
      <c r="AJ63" s="71"/>
      <c r="AK63" s="71"/>
      <c r="AL63" s="71"/>
      <c r="AM63" s="71"/>
      <c r="AN63" s="71"/>
      <c r="AO63" s="71"/>
      <c r="AP63" s="71"/>
      <c r="AQ63" s="71"/>
      <c r="AR63" s="71"/>
      <c r="AS63" s="71"/>
      <c r="AT63" s="71"/>
      <c r="AU63" s="71"/>
      <c r="AV63" s="71"/>
      <c r="AW63" s="71"/>
      <c r="AX63" s="71"/>
      <c r="AY63" s="71"/>
      <c r="AZ63" s="71"/>
      <c r="BA63" s="71"/>
      <c r="BB63" s="71"/>
      <c r="BC63" s="71"/>
      <c r="BD63" s="84"/>
      <c r="BE63" s="84"/>
    </row>
    <row r="64" spans="1:57" s="77" customFormat="1" ht="39" thickBot="1">
      <c r="A64" s="78">
        <v>54</v>
      </c>
      <c r="B64" s="80">
        <v>80111501</v>
      </c>
      <c r="C64" s="80" t="s">
        <v>75</v>
      </c>
      <c r="D64" s="80" t="s">
        <v>205</v>
      </c>
      <c r="E64" s="80" t="s">
        <v>292</v>
      </c>
      <c r="F64" s="80" t="s">
        <v>120</v>
      </c>
      <c r="G64" s="80" t="s">
        <v>199</v>
      </c>
      <c r="H64" s="80" t="s">
        <v>199</v>
      </c>
      <c r="I64" s="40" t="s">
        <v>199</v>
      </c>
      <c r="J64" s="40" t="s">
        <v>283</v>
      </c>
      <c r="K64" s="40" t="s">
        <v>54</v>
      </c>
      <c r="L64" s="40" t="s">
        <v>38</v>
      </c>
      <c r="M64" s="81">
        <f>+(2363000*1.04)*10</f>
        <v>24575200</v>
      </c>
      <c r="N64" s="81">
        <f t="shared" si="1"/>
        <v>24575200</v>
      </c>
      <c r="O64" s="40" t="s">
        <v>204</v>
      </c>
      <c r="P64" s="40" t="s">
        <v>204</v>
      </c>
      <c r="Q64" s="40" t="s">
        <v>185</v>
      </c>
      <c r="R64" s="40" t="s">
        <v>207</v>
      </c>
      <c r="S64" s="41" t="s">
        <v>288</v>
      </c>
      <c r="T64" s="40" t="s">
        <v>396</v>
      </c>
      <c r="U64" s="40" t="s">
        <v>185</v>
      </c>
      <c r="V64" s="40" t="s">
        <v>185</v>
      </c>
      <c r="W64" s="40" t="s">
        <v>185</v>
      </c>
      <c r="X64" s="82" t="s">
        <v>201</v>
      </c>
      <c r="Y64" s="82" t="s">
        <v>185</v>
      </c>
      <c r="Z64" s="175" t="s">
        <v>602</v>
      </c>
      <c r="AA64" s="86" t="s">
        <v>601</v>
      </c>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84"/>
      <c r="BE64" s="84"/>
    </row>
    <row r="65" spans="1:57" s="133" customFormat="1" ht="77.25" thickBot="1">
      <c r="A65" s="124">
        <v>55</v>
      </c>
      <c r="B65" s="125" t="s">
        <v>217</v>
      </c>
      <c r="C65" s="125" t="s">
        <v>75</v>
      </c>
      <c r="D65" s="125" t="s">
        <v>198</v>
      </c>
      <c r="E65" s="125" t="s">
        <v>237</v>
      </c>
      <c r="F65" s="125" t="s">
        <v>120</v>
      </c>
      <c r="G65" s="125" t="s">
        <v>183</v>
      </c>
      <c r="H65" s="125" t="s">
        <v>187</v>
      </c>
      <c r="I65" s="127" t="s">
        <v>188</v>
      </c>
      <c r="J65" s="127" t="s">
        <v>189</v>
      </c>
      <c r="K65" s="127" t="s">
        <v>49</v>
      </c>
      <c r="L65" s="127" t="s">
        <v>38</v>
      </c>
      <c r="M65" s="128"/>
      <c r="N65" s="128">
        <f t="shared" si="1"/>
        <v>0</v>
      </c>
      <c r="O65" s="127" t="s">
        <v>185</v>
      </c>
      <c r="P65" s="127" t="s">
        <v>185</v>
      </c>
      <c r="Q65" s="127" t="s">
        <v>185</v>
      </c>
      <c r="R65" s="127" t="s">
        <v>185</v>
      </c>
      <c r="S65" s="127" t="s">
        <v>106</v>
      </c>
      <c r="T65" s="127" t="s">
        <v>396</v>
      </c>
      <c r="U65" s="127" t="s">
        <v>185</v>
      </c>
      <c r="V65" s="127" t="s">
        <v>185</v>
      </c>
      <c r="W65" s="127" t="s">
        <v>185</v>
      </c>
      <c r="X65" s="129" t="s">
        <v>201</v>
      </c>
      <c r="Y65" s="129" t="s">
        <v>185</v>
      </c>
      <c r="Z65" s="180" t="s">
        <v>654</v>
      </c>
      <c r="AA65" s="130"/>
      <c r="AB65" s="131"/>
      <c r="AC65" s="131"/>
      <c r="AD65" s="131"/>
      <c r="AE65" s="131"/>
      <c r="AF65" s="131"/>
      <c r="AG65" s="131"/>
      <c r="AH65" s="131" t="s">
        <v>523</v>
      </c>
      <c r="AI65" s="131"/>
      <c r="AJ65" s="131" t="s">
        <v>677</v>
      </c>
      <c r="AK65" s="131"/>
      <c r="AL65" s="131"/>
      <c r="AM65" s="131"/>
      <c r="AN65" s="131"/>
      <c r="AO65" s="131"/>
      <c r="AP65" s="131"/>
      <c r="AQ65" s="131"/>
      <c r="AR65" s="131"/>
      <c r="AS65" s="131"/>
      <c r="AT65" s="131"/>
      <c r="AU65" s="131"/>
      <c r="AV65" s="131"/>
      <c r="AW65" s="131"/>
      <c r="AX65" s="131"/>
      <c r="AY65" s="131"/>
      <c r="AZ65" s="131"/>
      <c r="BA65" s="131"/>
      <c r="BB65" s="131"/>
      <c r="BC65" s="131"/>
      <c r="BD65" s="132"/>
      <c r="BE65" s="132"/>
    </row>
    <row r="66" spans="1:57" s="133" customFormat="1" ht="109.5" customHeight="1" thickBot="1">
      <c r="A66" s="124">
        <v>56</v>
      </c>
      <c r="B66" s="125">
        <v>80141607</v>
      </c>
      <c r="C66" s="125" t="s">
        <v>75</v>
      </c>
      <c r="D66" s="126" t="s">
        <v>285</v>
      </c>
      <c r="E66" s="126" t="s">
        <v>286</v>
      </c>
      <c r="F66" s="148" t="s">
        <v>120</v>
      </c>
      <c r="G66" s="148" t="s">
        <v>251</v>
      </c>
      <c r="H66" s="125" t="s">
        <v>251</v>
      </c>
      <c r="I66" s="139" t="s">
        <v>264</v>
      </c>
      <c r="J66" s="127" t="s">
        <v>301</v>
      </c>
      <c r="K66" s="127" t="s">
        <v>53</v>
      </c>
      <c r="L66" s="149" t="s">
        <v>38</v>
      </c>
      <c r="M66" s="128">
        <v>650000000</v>
      </c>
      <c r="N66" s="128">
        <f t="shared" si="1"/>
        <v>650000000</v>
      </c>
      <c r="O66" s="146" t="s">
        <v>185</v>
      </c>
      <c r="P66" s="146" t="s">
        <v>185</v>
      </c>
      <c r="Q66" s="146" t="s">
        <v>185</v>
      </c>
      <c r="R66" s="134" t="s">
        <v>287</v>
      </c>
      <c r="S66" s="127" t="s">
        <v>208</v>
      </c>
      <c r="T66" s="139" t="s">
        <v>397</v>
      </c>
      <c r="U66" s="134" t="s">
        <v>185</v>
      </c>
      <c r="V66" s="134" t="s">
        <v>185</v>
      </c>
      <c r="W66" s="134" t="s">
        <v>185</v>
      </c>
      <c r="X66" s="129" t="s">
        <v>249</v>
      </c>
      <c r="Y66" s="129" t="s">
        <v>185</v>
      </c>
      <c r="Z66" s="180"/>
      <c r="AA66" s="130"/>
      <c r="AB66" s="131"/>
      <c r="AC66" s="131"/>
      <c r="AD66" s="131"/>
      <c r="AE66" s="131"/>
      <c r="AF66" s="131"/>
      <c r="AG66" s="131"/>
      <c r="AH66" s="131" t="s">
        <v>522</v>
      </c>
      <c r="AI66" s="131"/>
      <c r="AJ66" s="131" t="s">
        <v>683</v>
      </c>
      <c r="AK66" s="131"/>
      <c r="AL66" s="131"/>
      <c r="AM66" s="131"/>
      <c r="AN66" s="131"/>
      <c r="AO66" s="131"/>
      <c r="AP66" s="131"/>
      <c r="AQ66" s="131"/>
      <c r="AR66" s="131"/>
      <c r="AS66" s="131"/>
      <c r="AT66" s="131"/>
      <c r="AU66" s="131"/>
      <c r="AV66" s="131"/>
      <c r="AW66" s="131"/>
      <c r="AX66" s="131"/>
      <c r="AY66" s="131"/>
      <c r="AZ66" s="131"/>
      <c r="BA66" s="131"/>
      <c r="BB66" s="131"/>
      <c r="BC66" s="131"/>
      <c r="BD66" s="132"/>
      <c r="BE66" s="132"/>
    </row>
    <row r="67" spans="1:57" s="77" customFormat="1" ht="119.25" customHeight="1" thickBot="1">
      <c r="A67" s="78">
        <v>57</v>
      </c>
      <c r="B67" s="80" t="s">
        <v>200</v>
      </c>
      <c r="C67" s="80" t="s">
        <v>75</v>
      </c>
      <c r="D67" s="80" t="s">
        <v>134</v>
      </c>
      <c r="E67" s="80" t="s">
        <v>408</v>
      </c>
      <c r="F67" s="80" t="s">
        <v>120</v>
      </c>
      <c r="G67" s="80" t="s">
        <v>187</v>
      </c>
      <c r="H67" s="80" t="s">
        <v>187</v>
      </c>
      <c r="I67" s="40" t="s">
        <v>194</v>
      </c>
      <c r="J67" s="40" t="s">
        <v>192</v>
      </c>
      <c r="K67" s="40" t="s">
        <v>55</v>
      </c>
      <c r="L67" s="40" t="s">
        <v>38</v>
      </c>
      <c r="M67" s="81">
        <v>0</v>
      </c>
      <c r="N67" s="81">
        <f t="shared" si="1"/>
        <v>0</v>
      </c>
      <c r="O67" s="40" t="s">
        <v>185</v>
      </c>
      <c r="P67" s="40" t="s">
        <v>185</v>
      </c>
      <c r="Q67" s="40" t="s">
        <v>185</v>
      </c>
      <c r="R67" s="40" t="s">
        <v>185</v>
      </c>
      <c r="S67" s="40" t="s">
        <v>106</v>
      </c>
      <c r="T67" s="40" t="s">
        <v>396</v>
      </c>
      <c r="U67" s="40" t="s">
        <v>185</v>
      </c>
      <c r="V67" s="40" t="s">
        <v>185</v>
      </c>
      <c r="W67" s="40" t="s">
        <v>185</v>
      </c>
      <c r="X67" s="82" t="s">
        <v>201</v>
      </c>
      <c r="Y67" s="82" t="s">
        <v>185</v>
      </c>
      <c r="Z67" s="183"/>
      <c r="AA67" s="47"/>
      <c r="AB67" s="71"/>
      <c r="AC67" s="71"/>
      <c r="AD67" s="71"/>
      <c r="AE67" s="71"/>
      <c r="AF67" s="71"/>
      <c r="AG67" s="71"/>
      <c r="AH67" s="71" t="s">
        <v>522</v>
      </c>
      <c r="AI67" s="71"/>
      <c r="AJ67" s="71"/>
      <c r="AK67" s="71"/>
      <c r="AL67" s="71"/>
      <c r="AM67" s="71"/>
      <c r="AN67" s="71"/>
      <c r="AO67" s="71"/>
      <c r="AP67" s="71"/>
      <c r="AQ67" s="71"/>
      <c r="AR67" s="71"/>
      <c r="AS67" s="71"/>
      <c r="AT67" s="71"/>
      <c r="AU67" s="71"/>
      <c r="AV67" s="71"/>
      <c r="AW67" s="71"/>
      <c r="AX67" s="71"/>
      <c r="AY67" s="71"/>
      <c r="AZ67" s="71"/>
      <c r="BA67" s="71"/>
      <c r="BB67" s="71"/>
      <c r="BC67" s="71"/>
      <c r="BD67" s="84"/>
      <c r="BE67" s="84"/>
    </row>
    <row r="68" spans="1:57" s="77" customFormat="1" ht="255.75" thickBot="1">
      <c r="A68" s="78">
        <v>58</v>
      </c>
      <c r="B68" s="80" t="s">
        <v>210</v>
      </c>
      <c r="C68" s="80" t="s">
        <v>75</v>
      </c>
      <c r="D68" s="79" t="s">
        <v>209</v>
      </c>
      <c r="E68" s="80" t="s">
        <v>211</v>
      </c>
      <c r="F68" s="80" t="s">
        <v>120</v>
      </c>
      <c r="G68" s="80" t="s">
        <v>187</v>
      </c>
      <c r="H68" s="80" t="s">
        <v>187</v>
      </c>
      <c r="I68" s="40" t="s">
        <v>188</v>
      </c>
      <c r="J68" s="40" t="s">
        <v>189</v>
      </c>
      <c r="K68" s="40" t="s">
        <v>49</v>
      </c>
      <c r="L68" s="40" t="s">
        <v>38</v>
      </c>
      <c r="M68" s="81">
        <v>103049503</v>
      </c>
      <c r="N68" s="81">
        <f t="shared" si="1"/>
        <v>103049503</v>
      </c>
      <c r="O68" s="40" t="s">
        <v>185</v>
      </c>
      <c r="P68" s="40" t="s">
        <v>185</v>
      </c>
      <c r="Q68" s="40" t="s">
        <v>185</v>
      </c>
      <c r="R68" s="40" t="s">
        <v>158</v>
      </c>
      <c r="S68" s="40" t="s">
        <v>105</v>
      </c>
      <c r="T68" s="40" t="s">
        <v>396</v>
      </c>
      <c r="U68" s="40" t="s">
        <v>185</v>
      </c>
      <c r="V68" s="40" t="s">
        <v>185</v>
      </c>
      <c r="W68" s="40" t="s">
        <v>185</v>
      </c>
      <c r="X68" s="82" t="s">
        <v>201</v>
      </c>
      <c r="Y68" s="82" t="s">
        <v>185</v>
      </c>
      <c r="Z68" s="183" t="s">
        <v>655</v>
      </c>
      <c r="AA68" s="47"/>
      <c r="AB68" s="71"/>
      <c r="AC68" s="71"/>
      <c r="AD68" s="71"/>
      <c r="AE68" s="71"/>
      <c r="AF68" s="71"/>
      <c r="AG68" s="71"/>
      <c r="AH68" s="71" t="s">
        <v>522</v>
      </c>
      <c r="AI68" s="71" t="s">
        <v>616</v>
      </c>
      <c r="AJ68" s="71"/>
      <c r="AK68" s="71"/>
      <c r="AL68" s="71"/>
      <c r="AM68" s="71"/>
      <c r="AN68" s="71"/>
      <c r="AO68" s="71"/>
      <c r="AP68" s="71"/>
      <c r="AQ68" s="71"/>
      <c r="AR68" s="71"/>
      <c r="AS68" s="71"/>
      <c r="AT68" s="71"/>
      <c r="AU68" s="71"/>
      <c r="AV68" s="71"/>
      <c r="AW68" s="71"/>
      <c r="AX68" s="71"/>
      <c r="AY68" s="71"/>
      <c r="AZ68" s="71"/>
      <c r="BA68" s="71"/>
      <c r="BB68" s="71"/>
      <c r="BC68" s="71"/>
      <c r="BD68" s="84"/>
      <c r="BE68" s="84"/>
    </row>
    <row r="69" spans="1:57" s="77" customFormat="1" ht="128.25" thickBot="1">
      <c r="A69" s="78">
        <v>59</v>
      </c>
      <c r="B69" s="80">
        <v>80111501</v>
      </c>
      <c r="C69" s="80" t="s">
        <v>76</v>
      </c>
      <c r="D69" s="80" t="s">
        <v>138</v>
      </c>
      <c r="E69" s="80" t="s">
        <v>142</v>
      </c>
      <c r="F69" s="80" t="s">
        <v>120</v>
      </c>
      <c r="G69" s="80" t="s">
        <v>183</v>
      </c>
      <c r="H69" s="80" t="s">
        <v>199</v>
      </c>
      <c r="I69" s="40" t="s">
        <v>187</v>
      </c>
      <c r="J69" s="40" t="s">
        <v>307</v>
      </c>
      <c r="K69" s="40" t="s">
        <v>54</v>
      </c>
      <c r="L69" s="40" t="s">
        <v>38</v>
      </c>
      <c r="M69" s="81">
        <f>+(2080000*1.04)*5</f>
        <v>10816000</v>
      </c>
      <c r="N69" s="81">
        <f t="shared" si="1"/>
        <v>10816000</v>
      </c>
      <c r="O69" s="40" t="s">
        <v>150</v>
      </c>
      <c r="P69" s="40" t="s">
        <v>177</v>
      </c>
      <c r="Q69" s="40" t="s">
        <v>157</v>
      </c>
      <c r="R69" s="40" t="s">
        <v>158</v>
      </c>
      <c r="S69" s="40" t="s">
        <v>107</v>
      </c>
      <c r="T69" s="40" t="s">
        <v>396</v>
      </c>
      <c r="U69" s="40" t="s">
        <v>152</v>
      </c>
      <c r="V69" s="40" t="s">
        <v>153</v>
      </c>
      <c r="W69" s="40" t="s">
        <v>154</v>
      </c>
      <c r="X69" s="82" t="s">
        <v>201</v>
      </c>
      <c r="Y69" s="82" t="s">
        <v>185</v>
      </c>
      <c r="Z69" s="116" t="s">
        <v>656</v>
      </c>
      <c r="AA69" s="86" t="s">
        <v>657</v>
      </c>
      <c r="AB69" s="95"/>
      <c r="AC69" s="71"/>
      <c r="AD69" s="71"/>
      <c r="AE69" s="71"/>
      <c r="AF69" s="71"/>
      <c r="AG69" s="71"/>
      <c r="AH69" s="71" t="s">
        <v>506</v>
      </c>
      <c r="AI69" s="71"/>
      <c r="AJ69" s="71"/>
      <c r="AK69" s="71"/>
      <c r="AL69" s="71"/>
      <c r="AM69" s="71"/>
      <c r="AN69" s="71"/>
      <c r="AO69" s="71"/>
      <c r="AP69" s="71"/>
      <c r="AQ69" s="71"/>
      <c r="AR69" s="71"/>
      <c r="AS69" s="71"/>
      <c r="AT69" s="71"/>
      <c r="AU69" s="71"/>
      <c r="AV69" s="71"/>
      <c r="AW69" s="71"/>
      <c r="AX69" s="71"/>
      <c r="AY69" s="71"/>
      <c r="AZ69" s="71"/>
      <c r="BA69" s="71"/>
      <c r="BB69" s="71"/>
      <c r="BC69" s="71" t="s">
        <v>414</v>
      </c>
      <c r="BD69" s="84"/>
      <c r="BE69" s="84"/>
    </row>
    <row r="70" spans="1:57" s="77" customFormat="1" ht="128.25" thickBot="1">
      <c r="A70" s="78">
        <v>60</v>
      </c>
      <c r="B70" s="80">
        <v>80111501</v>
      </c>
      <c r="C70" s="80" t="s">
        <v>76</v>
      </c>
      <c r="D70" s="80" t="s">
        <v>138</v>
      </c>
      <c r="E70" s="80" t="s">
        <v>399</v>
      </c>
      <c r="F70" s="80" t="s">
        <v>120</v>
      </c>
      <c r="G70" s="80" t="s">
        <v>187</v>
      </c>
      <c r="H70" s="80" t="s">
        <v>187</v>
      </c>
      <c r="I70" s="40" t="s">
        <v>351</v>
      </c>
      <c r="J70" s="40" t="s">
        <v>307</v>
      </c>
      <c r="K70" s="40" t="s">
        <v>54</v>
      </c>
      <c r="L70" s="40" t="s">
        <v>38</v>
      </c>
      <c r="M70" s="81">
        <f>+(2080000*1.04)*5</f>
        <v>10816000</v>
      </c>
      <c r="N70" s="81">
        <f t="shared" si="1"/>
        <v>10816000</v>
      </c>
      <c r="O70" s="40" t="s">
        <v>150</v>
      </c>
      <c r="P70" s="40" t="s">
        <v>177</v>
      </c>
      <c r="Q70" s="40" t="s">
        <v>157</v>
      </c>
      <c r="R70" s="40" t="s">
        <v>158</v>
      </c>
      <c r="S70" s="40" t="s">
        <v>107</v>
      </c>
      <c r="T70" s="40" t="s">
        <v>396</v>
      </c>
      <c r="U70" s="40" t="s">
        <v>152</v>
      </c>
      <c r="V70" s="40" t="s">
        <v>153</v>
      </c>
      <c r="W70" s="40" t="s">
        <v>154</v>
      </c>
      <c r="X70" s="82" t="s">
        <v>201</v>
      </c>
      <c r="Y70" s="82" t="s">
        <v>185</v>
      </c>
      <c r="Z70" s="175" t="s">
        <v>659</v>
      </c>
      <c r="AA70" s="86" t="s">
        <v>658</v>
      </c>
      <c r="AB70" s="95"/>
      <c r="AC70" s="71"/>
      <c r="AD70" s="71"/>
      <c r="AE70" s="71"/>
      <c r="AF70" s="71"/>
      <c r="AG70" s="71"/>
      <c r="AH70" s="71"/>
      <c r="AI70" s="71" t="s">
        <v>507</v>
      </c>
      <c r="AJ70" s="71"/>
      <c r="AK70" s="71"/>
      <c r="AL70" s="71"/>
      <c r="AM70" s="71"/>
      <c r="AN70" s="71"/>
      <c r="AO70" s="71"/>
      <c r="AP70" s="71"/>
      <c r="AQ70" s="71"/>
      <c r="AR70" s="71"/>
      <c r="AS70" s="71"/>
      <c r="AT70" s="71"/>
      <c r="AU70" s="71"/>
      <c r="AV70" s="71"/>
      <c r="AW70" s="71"/>
      <c r="AX70" s="71"/>
      <c r="AY70" s="71"/>
      <c r="AZ70" s="71"/>
      <c r="BA70" s="71"/>
      <c r="BB70" s="71"/>
      <c r="BC70" s="71"/>
      <c r="BD70" s="84"/>
      <c r="BE70" s="84"/>
    </row>
    <row r="71" spans="1:57" s="77" customFormat="1" ht="128.25" thickBot="1">
      <c r="A71" s="78">
        <v>61</v>
      </c>
      <c r="B71" s="80">
        <v>80111501</v>
      </c>
      <c r="C71" s="80" t="s">
        <v>76</v>
      </c>
      <c r="D71" s="80" t="s">
        <v>138</v>
      </c>
      <c r="E71" s="80" t="s">
        <v>462</v>
      </c>
      <c r="F71" s="80" t="s">
        <v>120</v>
      </c>
      <c r="G71" s="80" t="s">
        <v>199</v>
      </c>
      <c r="H71" s="80" t="s">
        <v>199</v>
      </c>
      <c r="I71" s="40" t="s">
        <v>187</v>
      </c>
      <c r="J71" s="40" t="s">
        <v>307</v>
      </c>
      <c r="K71" s="40" t="s">
        <v>54</v>
      </c>
      <c r="L71" s="40" t="s">
        <v>38</v>
      </c>
      <c r="M71" s="81">
        <f>+(2600000*1.04)*5</f>
        <v>13520000</v>
      </c>
      <c r="N71" s="81">
        <f t="shared" si="1"/>
        <v>13520000</v>
      </c>
      <c r="O71" s="40" t="s">
        <v>150</v>
      </c>
      <c r="P71" s="40" t="s">
        <v>177</v>
      </c>
      <c r="Q71" s="98" t="s">
        <v>169</v>
      </c>
      <c r="R71" s="40" t="s">
        <v>158</v>
      </c>
      <c r="S71" s="40" t="s">
        <v>65</v>
      </c>
      <c r="T71" s="40" t="s">
        <v>396</v>
      </c>
      <c r="U71" s="40" t="s">
        <v>152</v>
      </c>
      <c r="V71" s="40" t="s">
        <v>153</v>
      </c>
      <c r="W71" s="40" t="s">
        <v>154</v>
      </c>
      <c r="X71" s="82" t="s">
        <v>201</v>
      </c>
      <c r="Y71" s="82" t="s">
        <v>185</v>
      </c>
      <c r="Z71" s="116" t="s">
        <v>494</v>
      </c>
      <c r="AA71" s="47"/>
      <c r="AB71" s="95"/>
      <c r="AC71" s="71"/>
      <c r="AD71" s="71" t="s">
        <v>463</v>
      </c>
      <c r="AE71" s="71"/>
      <c r="AF71" s="71"/>
      <c r="AG71" s="71"/>
      <c r="AH71" s="71" t="s">
        <v>506</v>
      </c>
      <c r="AI71" s="71"/>
      <c r="AJ71" s="71"/>
      <c r="AK71" s="71"/>
      <c r="AL71" s="71"/>
      <c r="AM71" s="71"/>
      <c r="AN71" s="71"/>
      <c r="AO71" s="71"/>
      <c r="AP71" s="71"/>
      <c r="AQ71" s="71"/>
      <c r="AR71" s="71"/>
      <c r="AS71" s="71"/>
      <c r="AT71" s="71"/>
      <c r="AU71" s="71"/>
      <c r="AV71" s="71"/>
      <c r="AW71" s="71"/>
      <c r="AX71" s="71"/>
      <c r="AY71" s="71"/>
      <c r="AZ71" s="71"/>
      <c r="BA71" s="71"/>
      <c r="BB71" s="71"/>
      <c r="BC71" s="71"/>
      <c r="BD71" s="84"/>
      <c r="BE71" s="84"/>
    </row>
    <row r="72" spans="1:57" s="77" customFormat="1" ht="128.25" thickBot="1">
      <c r="A72" s="78">
        <v>62</v>
      </c>
      <c r="B72" s="80">
        <v>80111501</v>
      </c>
      <c r="C72" s="80" t="s">
        <v>76</v>
      </c>
      <c r="D72" s="80" t="s">
        <v>138</v>
      </c>
      <c r="E72" s="80" t="s">
        <v>143</v>
      </c>
      <c r="F72" s="80" t="s">
        <v>120</v>
      </c>
      <c r="G72" s="80" t="s">
        <v>199</v>
      </c>
      <c r="H72" s="80" t="s">
        <v>199</v>
      </c>
      <c r="I72" s="40" t="s">
        <v>187</v>
      </c>
      <c r="J72" s="40" t="s">
        <v>307</v>
      </c>
      <c r="K72" s="40" t="s">
        <v>54</v>
      </c>
      <c r="L72" s="40" t="s">
        <v>38</v>
      </c>
      <c r="M72" s="81">
        <f>+(5720000*1.04)*5</f>
        <v>29744000</v>
      </c>
      <c r="N72" s="81">
        <f t="shared" si="1"/>
        <v>29744000</v>
      </c>
      <c r="O72" s="40" t="s">
        <v>150</v>
      </c>
      <c r="P72" s="40" t="s">
        <v>177</v>
      </c>
      <c r="Q72" s="99" t="s">
        <v>157</v>
      </c>
      <c r="R72" s="40" t="s">
        <v>158</v>
      </c>
      <c r="S72" s="40" t="s">
        <v>107</v>
      </c>
      <c r="T72" s="40" t="s">
        <v>396</v>
      </c>
      <c r="U72" s="40" t="s">
        <v>152</v>
      </c>
      <c r="V72" s="40" t="s">
        <v>153</v>
      </c>
      <c r="W72" s="40" t="s">
        <v>154</v>
      </c>
      <c r="X72" s="82" t="s">
        <v>201</v>
      </c>
      <c r="Y72" s="82" t="s">
        <v>185</v>
      </c>
      <c r="Z72" s="175" t="s">
        <v>607</v>
      </c>
      <c r="AA72" s="47" t="s">
        <v>606</v>
      </c>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t="s">
        <v>415</v>
      </c>
      <c r="BD72" s="84"/>
      <c r="BE72" s="84"/>
    </row>
    <row r="73" spans="1:57" s="77" customFormat="1" ht="128.25" thickBot="1">
      <c r="A73" s="78">
        <v>63</v>
      </c>
      <c r="B73" s="80">
        <v>80111501</v>
      </c>
      <c r="C73" s="80" t="s">
        <v>76</v>
      </c>
      <c r="D73" s="80" t="s">
        <v>138</v>
      </c>
      <c r="E73" s="80" t="s">
        <v>409</v>
      </c>
      <c r="F73" s="80" t="s">
        <v>120</v>
      </c>
      <c r="G73" s="80" t="s">
        <v>183</v>
      </c>
      <c r="H73" s="80" t="s">
        <v>199</v>
      </c>
      <c r="I73" s="40" t="s">
        <v>199</v>
      </c>
      <c r="J73" s="40" t="s">
        <v>307</v>
      </c>
      <c r="K73" s="40" t="s">
        <v>54</v>
      </c>
      <c r="L73" s="40" t="s">
        <v>38</v>
      </c>
      <c r="M73" s="81">
        <f>+(52000000/10)*5</f>
        <v>26000000</v>
      </c>
      <c r="N73" s="81">
        <f t="shared" si="1"/>
        <v>26000000</v>
      </c>
      <c r="O73" s="40" t="s">
        <v>150</v>
      </c>
      <c r="P73" s="40" t="s">
        <v>177</v>
      </c>
      <c r="Q73" s="99" t="s">
        <v>162</v>
      </c>
      <c r="R73" s="40" t="s">
        <v>158</v>
      </c>
      <c r="S73" s="40" t="s">
        <v>110</v>
      </c>
      <c r="T73" s="40" t="s">
        <v>398</v>
      </c>
      <c r="U73" s="40" t="s">
        <v>152</v>
      </c>
      <c r="V73" s="40" t="s">
        <v>153</v>
      </c>
      <c r="W73" s="40" t="s">
        <v>154</v>
      </c>
      <c r="X73" s="82" t="s">
        <v>201</v>
      </c>
      <c r="Y73" s="82" t="s">
        <v>185</v>
      </c>
      <c r="Z73" s="175" t="s">
        <v>609</v>
      </c>
      <c r="AA73" s="47" t="s">
        <v>608</v>
      </c>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84"/>
      <c r="BE73" s="84"/>
    </row>
    <row r="74" spans="1:57" s="77" customFormat="1" ht="116.25" customHeight="1" thickBot="1">
      <c r="A74" s="78">
        <v>64</v>
      </c>
      <c r="B74" s="80" t="s">
        <v>181</v>
      </c>
      <c r="C74" s="80" t="s">
        <v>76</v>
      </c>
      <c r="D74" s="80" t="s">
        <v>138</v>
      </c>
      <c r="E74" s="80" t="s">
        <v>233</v>
      </c>
      <c r="F74" s="80" t="s">
        <v>120</v>
      </c>
      <c r="G74" s="80" t="s">
        <v>187</v>
      </c>
      <c r="H74" s="80" t="s">
        <v>187</v>
      </c>
      <c r="I74" s="40" t="s">
        <v>188</v>
      </c>
      <c r="J74" s="40" t="s">
        <v>195</v>
      </c>
      <c r="K74" s="40" t="s">
        <v>49</v>
      </c>
      <c r="L74" s="40" t="s">
        <v>38</v>
      </c>
      <c r="M74" s="81">
        <v>35000000</v>
      </c>
      <c r="N74" s="81">
        <f t="shared" si="1"/>
        <v>35000000</v>
      </c>
      <c r="O74" s="40" t="s">
        <v>167</v>
      </c>
      <c r="P74" s="40" t="s">
        <v>179</v>
      </c>
      <c r="Q74" s="99" t="s">
        <v>168</v>
      </c>
      <c r="R74" s="40" t="s">
        <v>170</v>
      </c>
      <c r="S74" s="40" t="s">
        <v>108</v>
      </c>
      <c r="T74" s="40" t="s">
        <v>394</v>
      </c>
      <c r="U74" s="40" t="s">
        <v>152</v>
      </c>
      <c r="V74" s="40" t="s">
        <v>153</v>
      </c>
      <c r="W74" s="40" t="s">
        <v>154</v>
      </c>
      <c r="X74" s="82" t="s">
        <v>201</v>
      </c>
      <c r="Y74" s="82" t="s">
        <v>185</v>
      </c>
      <c r="Z74" s="183"/>
      <c r="AA74" s="47"/>
      <c r="AB74" s="71"/>
      <c r="AC74" s="71"/>
      <c r="AD74" s="71"/>
      <c r="AE74" s="71"/>
      <c r="AF74" s="71"/>
      <c r="AG74" s="71"/>
      <c r="AH74" s="71" t="s">
        <v>522</v>
      </c>
      <c r="AI74" s="71"/>
      <c r="AJ74" s="71"/>
      <c r="AK74" s="71"/>
      <c r="AL74" s="71"/>
      <c r="AM74" s="71"/>
      <c r="AN74" s="71"/>
      <c r="AO74" s="71"/>
      <c r="AP74" s="71"/>
      <c r="AQ74" s="71"/>
      <c r="AR74" s="71"/>
      <c r="AS74" s="71"/>
      <c r="AT74" s="71"/>
      <c r="AU74" s="71"/>
      <c r="AV74" s="71"/>
      <c r="AW74" s="71"/>
      <c r="AX74" s="71"/>
      <c r="AY74" s="71"/>
      <c r="AZ74" s="71"/>
      <c r="BA74" s="71"/>
      <c r="BB74" s="71"/>
      <c r="BC74" s="71"/>
      <c r="BD74" s="84"/>
      <c r="BE74" s="84"/>
    </row>
    <row r="75" spans="1:57" s="133" customFormat="1" ht="126.75" customHeight="1" thickBot="1">
      <c r="A75" s="124">
        <v>65</v>
      </c>
      <c r="B75" s="125" t="s">
        <v>217</v>
      </c>
      <c r="C75" s="125" t="s">
        <v>76</v>
      </c>
      <c r="D75" s="125" t="s">
        <v>138</v>
      </c>
      <c r="E75" s="125" t="s">
        <v>676</v>
      </c>
      <c r="F75" s="125" t="s">
        <v>120</v>
      </c>
      <c r="G75" s="125" t="s">
        <v>188</v>
      </c>
      <c r="H75" s="125" t="s">
        <v>188</v>
      </c>
      <c r="I75" s="127" t="s">
        <v>194</v>
      </c>
      <c r="J75" s="127" t="s">
        <v>195</v>
      </c>
      <c r="K75" s="127" t="s">
        <v>49</v>
      </c>
      <c r="L75" s="127" t="s">
        <v>38</v>
      </c>
      <c r="M75" s="128">
        <v>50000000</v>
      </c>
      <c r="N75" s="128">
        <f t="shared" si="1"/>
        <v>50000000</v>
      </c>
      <c r="O75" s="127" t="s">
        <v>148</v>
      </c>
      <c r="P75" s="127" t="s">
        <v>178</v>
      </c>
      <c r="Q75" s="165" t="s">
        <v>175</v>
      </c>
      <c r="R75" s="127" t="s">
        <v>151</v>
      </c>
      <c r="S75" s="127" t="s">
        <v>106</v>
      </c>
      <c r="T75" s="127" t="s">
        <v>396</v>
      </c>
      <c r="U75" s="127" t="s">
        <v>159</v>
      </c>
      <c r="V75" s="127" t="s">
        <v>174</v>
      </c>
      <c r="W75" s="127" t="s">
        <v>154</v>
      </c>
      <c r="X75" s="129" t="s">
        <v>201</v>
      </c>
      <c r="Y75" s="129" t="s">
        <v>185</v>
      </c>
      <c r="Z75" s="184"/>
      <c r="AA75" s="138"/>
      <c r="AB75" s="131"/>
      <c r="AC75" s="131"/>
      <c r="AD75" s="131"/>
      <c r="AE75" s="131"/>
      <c r="AF75" s="131"/>
      <c r="AG75" s="131"/>
      <c r="AH75" s="131" t="s">
        <v>522</v>
      </c>
      <c r="AI75" s="131"/>
      <c r="AJ75" s="131" t="s">
        <v>670</v>
      </c>
      <c r="AK75" s="131"/>
      <c r="AL75" s="131"/>
      <c r="AM75" s="131"/>
      <c r="AN75" s="131"/>
      <c r="AO75" s="131"/>
      <c r="AP75" s="131"/>
      <c r="AQ75" s="131"/>
      <c r="AR75" s="131"/>
      <c r="AS75" s="131"/>
      <c r="AT75" s="131"/>
      <c r="AU75" s="131"/>
      <c r="AV75" s="131"/>
      <c r="AW75" s="131"/>
      <c r="AX75" s="131"/>
      <c r="AY75" s="131"/>
      <c r="AZ75" s="131"/>
      <c r="BA75" s="131"/>
      <c r="BB75" s="131"/>
      <c r="BC75" s="131"/>
      <c r="BD75" s="132"/>
      <c r="BE75" s="132"/>
    </row>
    <row r="76" spans="1:57" s="77" customFormat="1" ht="115.5" thickBot="1">
      <c r="A76" s="78">
        <v>66</v>
      </c>
      <c r="B76" s="79">
        <v>82101603</v>
      </c>
      <c r="C76" s="80" t="s">
        <v>76</v>
      </c>
      <c r="D76" s="80" t="s">
        <v>139</v>
      </c>
      <c r="E76" s="79" t="s">
        <v>480</v>
      </c>
      <c r="F76" s="80" t="s">
        <v>120</v>
      </c>
      <c r="G76" s="80" t="s">
        <v>199</v>
      </c>
      <c r="H76" s="80" t="s">
        <v>199</v>
      </c>
      <c r="I76" s="40" t="s">
        <v>187</v>
      </c>
      <c r="J76" s="96">
        <v>5</v>
      </c>
      <c r="K76" s="40" t="s">
        <v>54</v>
      </c>
      <c r="L76" s="40" t="s">
        <v>38</v>
      </c>
      <c r="M76" s="81">
        <v>26000000</v>
      </c>
      <c r="N76" s="81">
        <f aca="true" t="shared" si="2" ref="N76:N88">+M76</f>
        <v>26000000</v>
      </c>
      <c r="O76" s="41" t="s">
        <v>337</v>
      </c>
      <c r="P76" s="41" t="s">
        <v>338</v>
      </c>
      <c r="Q76" s="100" t="s">
        <v>346</v>
      </c>
      <c r="R76" s="41" t="s">
        <v>347</v>
      </c>
      <c r="S76" s="40" t="s">
        <v>101</v>
      </c>
      <c r="T76" s="85" t="s">
        <v>397</v>
      </c>
      <c r="U76" s="40" t="s">
        <v>152</v>
      </c>
      <c r="V76" s="40" t="s">
        <v>153</v>
      </c>
      <c r="W76" s="40" t="s">
        <v>154</v>
      </c>
      <c r="X76" s="82" t="s">
        <v>249</v>
      </c>
      <c r="Y76" s="82" t="s">
        <v>185</v>
      </c>
      <c r="Z76" s="175" t="s">
        <v>611</v>
      </c>
      <c r="AA76" s="91" t="s">
        <v>610</v>
      </c>
      <c r="AB76" s="71"/>
      <c r="AC76" s="71"/>
      <c r="AD76" s="71" t="s">
        <v>455</v>
      </c>
      <c r="AE76" s="71" t="s">
        <v>479</v>
      </c>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84"/>
      <c r="BE76" s="84"/>
    </row>
    <row r="77" spans="1:57" s="133" customFormat="1" ht="115.5" thickBot="1">
      <c r="A77" s="124">
        <v>67</v>
      </c>
      <c r="B77" s="126">
        <v>85101604</v>
      </c>
      <c r="C77" s="125" t="s">
        <v>76</v>
      </c>
      <c r="D77" s="125" t="s">
        <v>139</v>
      </c>
      <c r="E77" s="147" t="s">
        <v>348</v>
      </c>
      <c r="F77" s="148" t="s">
        <v>120</v>
      </c>
      <c r="G77" s="125" t="s">
        <v>187</v>
      </c>
      <c r="H77" s="125" t="s">
        <v>187</v>
      </c>
      <c r="I77" s="127" t="s">
        <v>188</v>
      </c>
      <c r="J77" s="139">
        <v>10</v>
      </c>
      <c r="K77" s="127" t="s">
        <v>52</v>
      </c>
      <c r="L77" s="127" t="s">
        <v>38</v>
      </c>
      <c r="M77" s="128"/>
      <c r="N77" s="128">
        <f t="shared" si="2"/>
        <v>0</v>
      </c>
      <c r="O77" s="134" t="s">
        <v>337</v>
      </c>
      <c r="P77" s="134" t="s">
        <v>338</v>
      </c>
      <c r="Q77" s="166" t="s">
        <v>345</v>
      </c>
      <c r="R77" s="134" t="s">
        <v>340</v>
      </c>
      <c r="S77" s="127" t="s">
        <v>300</v>
      </c>
      <c r="T77" s="139" t="s">
        <v>397</v>
      </c>
      <c r="U77" s="127" t="s">
        <v>152</v>
      </c>
      <c r="V77" s="127" t="s">
        <v>153</v>
      </c>
      <c r="W77" s="127" t="s">
        <v>154</v>
      </c>
      <c r="X77" s="129" t="s">
        <v>249</v>
      </c>
      <c r="Y77" s="129" t="s">
        <v>185</v>
      </c>
      <c r="Z77" s="180"/>
      <c r="AA77" s="130"/>
      <c r="AB77" s="131"/>
      <c r="AC77" s="131"/>
      <c r="AD77" s="131"/>
      <c r="AE77" s="131"/>
      <c r="AF77" s="131"/>
      <c r="AG77" s="131"/>
      <c r="AH77" s="131" t="s">
        <v>521</v>
      </c>
      <c r="AI77" s="131"/>
      <c r="AJ77" s="131" t="s">
        <v>687</v>
      </c>
      <c r="AK77" s="131"/>
      <c r="AL77" s="131"/>
      <c r="AM77" s="131"/>
      <c r="AN77" s="131"/>
      <c r="AO77" s="131"/>
      <c r="AP77" s="131"/>
      <c r="AQ77" s="131"/>
      <c r="AR77" s="131"/>
      <c r="AS77" s="131"/>
      <c r="AT77" s="131"/>
      <c r="AU77" s="131"/>
      <c r="AV77" s="131"/>
      <c r="AW77" s="131"/>
      <c r="AX77" s="131"/>
      <c r="AY77" s="131"/>
      <c r="AZ77" s="131"/>
      <c r="BA77" s="131"/>
      <c r="BB77" s="131"/>
      <c r="BC77" s="131"/>
      <c r="BD77" s="132"/>
      <c r="BE77" s="132"/>
    </row>
    <row r="78" spans="1:57" s="77" customFormat="1" ht="141" thickBot="1">
      <c r="A78" s="78">
        <v>68</v>
      </c>
      <c r="B78" s="79">
        <v>80111501</v>
      </c>
      <c r="C78" s="80" t="s">
        <v>76</v>
      </c>
      <c r="D78" s="80" t="s">
        <v>139</v>
      </c>
      <c r="E78" s="101" t="s">
        <v>385</v>
      </c>
      <c r="F78" s="44" t="s">
        <v>120</v>
      </c>
      <c r="G78" s="44" t="s">
        <v>183</v>
      </c>
      <c r="H78" s="80" t="s">
        <v>199</v>
      </c>
      <c r="I78" s="102" t="s">
        <v>199</v>
      </c>
      <c r="J78" s="85">
        <v>5</v>
      </c>
      <c r="K78" s="41" t="s">
        <v>386</v>
      </c>
      <c r="L78" s="97" t="s">
        <v>38</v>
      </c>
      <c r="M78" s="81">
        <v>25000000</v>
      </c>
      <c r="N78" s="81">
        <f t="shared" si="2"/>
        <v>25000000</v>
      </c>
      <c r="O78" s="41" t="s">
        <v>311</v>
      </c>
      <c r="P78" s="41" t="s">
        <v>312</v>
      </c>
      <c r="Q78" s="100" t="s">
        <v>342</v>
      </c>
      <c r="R78" s="41" t="s">
        <v>343</v>
      </c>
      <c r="S78" s="40" t="s">
        <v>300</v>
      </c>
      <c r="T78" s="85" t="s">
        <v>397</v>
      </c>
      <c r="U78" s="40" t="s">
        <v>152</v>
      </c>
      <c r="V78" s="40" t="s">
        <v>153</v>
      </c>
      <c r="W78" s="40" t="s">
        <v>154</v>
      </c>
      <c r="X78" s="82" t="s">
        <v>249</v>
      </c>
      <c r="Y78" s="82" t="s">
        <v>185</v>
      </c>
      <c r="Z78" s="175" t="s">
        <v>613</v>
      </c>
      <c r="AA78" s="86" t="s">
        <v>612</v>
      </c>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84"/>
      <c r="BE78" s="84"/>
    </row>
    <row r="79" spans="1:57" s="77" customFormat="1" ht="141" thickBot="1">
      <c r="A79" s="78">
        <v>69</v>
      </c>
      <c r="B79" s="79" t="s">
        <v>215</v>
      </c>
      <c r="C79" s="80" t="s">
        <v>75</v>
      </c>
      <c r="D79" s="79" t="s">
        <v>218</v>
      </c>
      <c r="E79" s="80" t="s">
        <v>305</v>
      </c>
      <c r="F79" s="80" t="s">
        <v>120</v>
      </c>
      <c r="G79" s="80" t="s">
        <v>187</v>
      </c>
      <c r="H79" s="80" t="s">
        <v>187</v>
      </c>
      <c r="I79" s="40" t="s">
        <v>188</v>
      </c>
      <c r="J79" s="40" t="s">
        <v>189</v>
      </c>
      <c r="K79" s="40" t="s">
        <v>52</v>
      </c>
      <c r="L79" s="40" t="s">
        <v>38</v>
      </c>
      <c r="M79" s="81">
        <v>16113000</v>
      </c>
      <c r="N79" s="81">
        <f t="shared" si="2"/>
        <v>16113000</v>
      </c>
      <c r="O79" s="40" t="s">
        <v>185</v>
      </c>
      <c r="P79" s="40" t="s">
        <v>185</v>
      </c>
      <c r="Q79" s="98" t="s">
        <v>185</v>
      </c>
      <c r="R79" s="40" t="s">
        <v>185</v>
      </c>
      <c r="S79" s="40" t="s">
        <v>106</v>
      </c>
      <c r="T79" s="40" t="s">
        <v>396</v>
      </c>
      <c r="U79" s="40" t="s">
        <v>185</v>
      </c>
      <c r="V79" s="40" t="s">
        <v>185</v>
      </c>
      <c r="W79" s="40" t="s">
        <v>185</v>
      </c>
      <c r="X79" s="82" t="s">
        <v>201</v>
      </c>
      <c r="Y79" s="82" t="s">
        <v>185</v>
      </c>
      <c r="Z79" s="183"/>
      <c r="AA79" s="47"/>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84"/>
      <c r="BE79" s="84"/>
    </row>
    <row r="80" spans="1:57" s="77" customFormat="1" ht="51.75" thickBot="1">
      <c r="A80" s="78">
        <v>70</v>
      </c>
      <c r="B80" s="80">
        <v>46191601</v>
      </c>
      <c r="C80" s="80" t="s">
        <v>75</v>
      </c>
      <c r="D80" s="79" t="s">
        <v>214</v>
      </c>
      <c r="E80" s="80" t="s">
        <v>248</v>
      </c>
      <c r="F80" s="80" t="s">
        <v>120</v>
      </c>
      <c r="G80" s="80" t="s">
        <v>187</v>
      </c>
      <c r="H80" s="80" t="s">
        <v>187</v>
      </c>
      <c r="I80" s="40" t="s">
        <v>188</v>
      </c>
      <c r="J80" s="40" t="s">
        <v>192</v>
      </c>
      <c r="K80" s="40" t="s">
        <v>52</v>
      </c>
      <c r="L80" s="40" t="s">
        <v>38</v>
      </c>
      <c r="M80" s="81">
        <v>2000000</v>
      </c>
      <c r="N80" s="81">
        <f t="shared" si="2"/>
        <v>2000000</v>
      </c>
      <c r="O80" s="40" t="s">
        <v>185</v>
      </c>
      <c r="P80" s="40" t="s">
        <v>185</v>
      </c>
      <c r="Q80" s="98" t="s">
        <v>185</v>
      </c>
      <c r="R80" s="40" t="s">
        <v>185</v>
      </c>
      <c r="S80" s="40" t="s">
        <v>106</v>
      </c>
      <c r="T80" s="40" t="s">
        <v>396</v>
      </c>
      <c r="U80" s="40" t="s">
        <v>185</v>
      </c>
      <c r="V80" s="40" t="s">
        <v>185</v>
      </c>
      <c r="W80" s="40" t="s">
        <v>185</v>
      </c>
      <c r="X80" s="82" t="s">
        <v>201</v>
      </c>
      <c r="Y80" s="82" t="s">
        <v>185</v>
      </c>
      <c r="Z80" s="183"/>
      <c r="AA80" s="47"/>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84"/>
      <c r="BE80" s="84"/>
    </row>
    <row r="81" spans="1:57" s="77" customFormat="1" ht="64.5" thickBot="1">
      <c r="A81" s="78">
        <v>71</v>
      </c>
      <c r="B81" s="80">
        <v>80161501</v>
      </c>
      <c r="C81" s="80" t="s">
        <v>75</v>
      </c>
      <c r="D81" s="79" t="s">
        <v>213</v>
      </c>
      <c r="E81" s="80" t="s">
        <v>239</v>
      </c>
      <c r="F81" s="80" t="s">
        <v>120</v>
      </c>
      <c r="G81" s="80" t="s">
        <v>199</v>
      </c>
      <c r="H81" s="80" t="s">
        <v>187</v>
      </c>
      <c r="I81" s="40" t="s">
        <v>194</v>
      </c>
      <c r="J81" s="40" t="s">
        <v>192</v>
      </c>
      <c r="K81" s="40" t="s">
        <v>49</v>
      </c>
      <c r="L81" s="40" t="s">
        <v>38</v>
      </c>
      <c r="M81" s="81">
        <v>111908000</v>
      </c>
      <c r="N81" s="81">
        <f t="shared" si="2"/>
        <v>111908000</v>
      </c>
      <c r="O81" s="40" t="s">
        <v>185</v>
      </c>
      <c r="P81" s="40" t="s">
        <v>185</v>
      </c>
      <c r="Q81" s="40" t="s">
        <v>185</v>
      </c>
      <c r="R81" s="40" t="s">
        <v>185</v>
      </c>
      <c r="S81" s="40" t="s">
        <v>106</v>
      </c>
      <c r="T81" s="40" t="s">
        <v>396</v>
      </c>
      <c r="U81" s="40" t="s">
        <v>185</v>
      </c>
      <c r="V81" s="40" t="s">
        <v>185</v>
      </c>
      <c r="W81" s="40" t="s">
        <v>185</v>
      </c>
      <c r="X81" s="82" t="s">
        <v>201</v>
      </c>
      <c r="Y81" s="82" t="s">
        <v>185</v>
      </c>
      <c r="Z81" s="183"/>
      <c r="AA81" s="72"/>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84"/>
      <c r="BE81" s="84"/>
    </row>
    <row r="82" spans="1:57" s="133" customFormat="1" ht="98.25" customHeight="1" thickBot="1">
      <c r="A82" s="124">
        <v>72</v>
      </c>
      <c r="B82" s="125" t="s">
        <v>267</v>
      </c>
      <c r="C82" s="125" t="s">
        <v>75</v>
      </c>
      <c r="D82" s="125" t="s">
        <v>262</v>
      </c>
      <c r="E82" s="147" t="s">
        <v>268</v>
      </c>
      <c r="F82" s="125" t="s">
        <v>120</v>
      </c>
      <c r="G82" s="125" t="s">
        <v>188</v>
      </c>
      <c r="H82" s="125" t="s">
        <v>188</v>
      </c>
      <c r="I82" s="127" t="s">
        <v>194</v>
      </c>
      <c r="J82" s="127" t="s">
        <v>259</v>
      </c>
      <c r="K82" s="127" t="s">
        <v>52</v>
      </c>
      <c r="L82" s="127" t="s">
        <v>38</v>
      </c>
      <c r="M82" s="128">
        <v>8115292</v>
      </c>
      <c r="N82" s="128">
        <f t="shared" si="2"/>
        <v>8115292</v>
      </c>
      <c r="O82" s="127" t="s">
        <v>185</v>
      </c>
      <c r="P82" s="127" t="s">
        <v>185</v>
      </c>
      <c r="Q82" s="165" t="s">
        <v>185</v>
      </c>
      <c r="R82" s="127" t="s">
        <v>185</v>
      </c>
      <c r="S82" s="127" t="s">
        <v>108</v>
      </c>
      <c r="T82" s="127" t="s">
        <v>394</v>
      </c>
      <c r="U82" s="127" t="s">
        <v>83</v>
      </c>
      <c r="V82" s="127"/>
      <c r="W82" s="127" t="s">
        <v>173</v>
      </c>
      <c r="X82" s="129" t="s">
        <v>249</v>
      </c>
      <c r="Y82" s="129"/>
      <c r="Z82" s="181"/>
      <c r="AA82" s="138"/>
      <c r="AB82" s="131"/>
      <c r="AC82" s="131"/>
      <c r="AD82" s="131"/>
      <c r="AE82" s="131"/>
      <c r="AF82" s="131"/>
      <c r="AG82" s="131"/>
      <c r="AH82" s="131"/>
      <c r="AI82" s="131"/>
      <c r="AJ82" s="131" t="s">
        <v>689</v>
      </c>
      <c r="AK82" s="131"/>
      <c r="AL82" s="131"/>
      <c r="AM82" s="131"/>
      <c r="AN82" s="131"/>
      <c r="AO82" s="131"/>
      <c r="AP82" s="131"/>
      <c r="AQ82" s="131"/>
      <c r="AR82" s="131"/>
      <c r="AS82" s="131"/>
      <c r="AT82" s="131"/>
      <c r="AU82" s="131"/>
      <c r="AV82" s="131"/>
      <c r="AW82" s="131"/>
      <c r="AX82" s="131"/>
      <c r="AY82" s="131"/>
      <c r="AZ82" s="131"/>
      <c r="BA82" s="131"/>
      <c r="BB82" s="131"/>
      <c r="BC82" s="131"/>
      <c r="BD82" s="132"/>
      <c r="BE82" s="132"/>
    </row>
    <row r="83" spans="1:57" s="77" customFormat="1" ht="64.5" thickBot="1">
      <c r="A83" s="78">
        <v>73</v>
      </c>
      <c r="B83" s="80">
        <v>43212201</v>
      </c>
      <c r="C83" s="80" t="s">
        <v>75</v>
      </c>
      <c r="D83" s="80" t="s">
        <v>255</v>
      </c>
      <c r="E83" s="103" t="s">
        <v>293</v>
      </c>
      <c r="F83" s="80" t="s">
        <v>120</v>
      </c>
      <c r="G83" s="80" t="s">
        <v>199</v>
      </c>
      <c r="H83" s="80" t="s">
        <v>187</v>
      </c>
      <c r="I83" s="40" t="s">
        <v>188</v>
      </c>
      <c r="J83" s="40" t="s">
        <v>192</v>
      </c>
      <c r="K83" s="40" t="s">
        <v>52</v>
      </c>
      <c r="L83" s="40" t="s">
        <v>38</v>
      </c>
      <c r="M83" s="81">
        <v>16119000</v>
      </c>
      <c r="N83" s="81">
        <f t="shared" si="2"/>
        <v>16119000</v>
      </c>
      <c r="O83" s="40" t="s">
        <v>185</v>
      </c>
      <c r="P83" s="40" t="s">
        <v>185</v>
      </c>
      <c r="Q83" s="99" t="s">
        <v>185</v>
      </c>
      <c r="R83" s="40" t="s">
        <v>185</v>
      </c>
      <c r="S83" s="40" t="s">
        <v>108</v>
      </c>
      <c r="T83" s="40" t="s">
        <v>394</v>
      </c>
      <c r="U83" s="40" t="s">
        <v>83</v>
      </c>
      <c r="V83" s="40"/>
      <c r="W83" s="40" t="s">
        <v>173</v>
      </c>
      <c r="X83" s="82" t="s">
        <v>249</v>
      </c>
      <c r="Y83" s="82" t="s">
        <v>185</v>
      </c>
      <c r="Z83" s="175" t="s">
        <v>565</v>
      </c>
      <c r="AA83" s="86" t="s">
        <v>708</v>
      </c>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84"/>
      <c r="BE83" s="84"/>
    </row>
    <row r="84" spans="1:57" s="133" customFormat="1" ht="64.5" thickBot="1">
      <c r="A84" s="124">
        <v>74</v>
      </c>
      <c r="B84" s="125">
        <v>80111501</v>
      </c>
      <c r="C84" s="125" t="s">
        <v>75</v>
      </c>
      <c r="D84" s="125" t="s">
        <v>205</v>
      </c>
      <c r="E84" s="125" t="s">
        <v>290</v>
      </c>
      <c r="F84" s="125" t="s">
        <v>120</v>
      </c>
      <c r="G84" s="125" t="s">
        <v>252</v>
      </c>
      <c r="H84" s="125" t="s">
        <v>252</v>
      </c>
      <c r="I84" s="127" t="s">
        <v>264</v>
      </c>
      <c r="J84" s="127" t="s">
        <v>195</v>
      </c>
      <c r="K84" s="127" t="s">
        <v>54</v>
      </c>
      <c r="L84" s="127" t="s">
        <v>37</v>
      </c>
      <c r="M84" s="128">
        <f>+(6000000*1.04)*6</f>
        <v>37440000</v>
      </c>
      <c r="N84" s="128">
        <f t="shared" si="2"/>
        <v>37440000</v>
      </c>
      <c r="O84" s="127" t="s">
        <v>204</v>
      </c>
      <c r="P84" s="127" t="s">
        <v>204</v>
      </c>
      <c r="Q84" s="165" t="s">
        <v>185</v>
      </c>
      <c r="R84" s="134" t="s">
        <v>287</v>
      </c>
      <c r="S84" s="127" t="s">
        <v>208</v>
      </c>
      <c r="T84" s="139" t="s">
        <v>397</v>
      </c>
      <c r="U84" s="127" t="s">
        <v>185</v>
      </c>
      <c r="V84" s="127" t="s">
        <v>185</v>
      </c>
      <c r="W84" s="127" t="s">
        <v>185</v>
      </c>
      <c r="X84" s="129" t="s">
        <v>201</v>
      </c>
      <c r="Y84" s="129" t="s">
        <v>185</v>
      </c>
      <c r="Z84" s="180" t="s">
        <v>654</v>
      </c>
      <c r="AA84" s="138"/>
      <c r="AB84" s="131"/>
      <c r="AC84" s="131"/>
      <c r="AD84" s="131"/>
      <c r="AE84" s="131"/>
      <c r="AF84" s="131"/>
      <c r="AG84" s="131"/>
      <c r="AH84" s="131"/>
      <c r="AI84" s="131"/>
      <c r="AJ84" s="131" t="s">
        <v>684</v>
      </c>
      <c r="AK84" s="131"/>
      <c r="AL84" s="131"/>
      <c r="AM84" s="131"/>
      <c r="AN84" s="131"/>
      <c r="AO84" s="131"/>
      <c r="AP84" s="131"/>
      <c r="AQ84" s="131"/>
      <c r="AR84" s="131"/>
      <c r="AS84" s="131"/>
      <c r="AT84" s="131"/>
      <c r="AU84" s="131"/>
      <c r="AV84" s="131"/>
      <c r="AW84" s="131"/>
      <c r="AX84" s="131"/>
      <c r="AY84" s="131"/>
      <c r="AZ84" s="131"/>
      <c r="BA84" s="131"/>
      <c r="BB84" s="131"/>
      <c r="BC84" s="131"/>
      <c r="BD84" s="132"/>
      <c r="BE84" s="132"/>
    </row>
    <row r="85" spans="1:57" s="77" customFormat="1" ht="128.25" thickBot="1">
      <c r="A85" s="78">
        <v>75</v>
      </c>
      <c r="B85" s="80">
        <v>80111501</v>
      </c>
      <c r="C85" s="80" t="s">
        <v>76</v>
      </c>
      <c r="D85" s="80" t="s">
        <v>138</v>
      </c>
      <c r="E85" s="80" t="s">
        <v>278</v>
      </c>
      <c r="F85" s="80" t="s">
        <v>120</v>
      </c>
      <c r="G85" s="80" t="s">
        <v>187</v>
      </c>
      <c r="H85" s="80" t="s">
        <v>187</v>
      </c>
      <c r="I85" s="40" t="s">
        <v>188</v>
      </c>
      <c r="J85" s="40" t="s">
        <v>307</v>
      </c>
      <c r="K85" s="40" t="s">
        <v>54</v>
      </c>
      <c r="L85" s="40" t="s">
        <v>38</v>
      </c>
      <c r="M85" s="81">
        <f>+(5000000*1.04)*5</f>
        <v>26000000</v>
      </c>
      <c r="N85" s="81">
        <f t="shared" si="2"/>
        <v>26000000</v>
      </c>
      <c r="O85" s="40" t="s">
        <v>150</v>
      </c>
      <c r="P85" s="40" t="s">
        <v>177</v>
      </c>
      <c r="Q85" s="98" t="s">
        <v>157</v>
      </c>
      <c r="R85" s="40" t="s">
        <v>158</v>
      </c>
      <c r="S85" s="40" t="s">
        <v>107</v>
      </c>
      <c r="T85" s="40" t="s">
        <v>396</v>
      </c>
      <c r="U85" s="40" t="s">
        <v>152</v>
      </c>
      <c r="V85" s="40" t="s">
        <v>153</v>
      </c>
      <c r="W85" s="40" t="s">
        <v>154</v>
      </c>
      <c r="X85" s="82" t="s">
        <v>201</v>
      </c>
      <c r="Y85" s="82" t="s">
        <v>185</v>
      </c>
      <c r="Z85" s="114"/>
      <c r="AA85" s="72"/>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84"/>
      <c r="BE85" s="84"/>
    </row>
    <row r="86" spans="1:57" s="77" customFormat="1" ht="90" thickBot="1">
      <c r="A86" s="78">
        <v>76</v>
      </c>
      <c r="B86" s="80" t="s">
        <v>392</v>
      </c>
      <c r="C86" s="80" t="s">
        <v>76</v>
      </c>
      <c r="D86" s="80" t="s">
        <v>138</v>
      </c>
      <c r="E86" s="80" t="s">
        <v>280</v>
      </c>
      <c r="F86" s="80" t="s">
        <v>120</v>
      </c>
      <c r="G86" s="80" t="s">
        <v>199</v>
      </c>
      <c r="H86" s="80" t="s">
        <v>187</v>
      </c>
      <c r="I86" s="40" t="s">
        <v>188</v>
      </c>
      <c r="J86" s="40" t="s">
        <v>282</v>
      </c>
      <c r="K86" s="40" t="s">
        <v>78</v>
      </c>
      <c r="L86" s="40" t="s">
        <v>38</v>
      </c>
      <c r="M86" s="81">
        <v>76200000</v>
      </c>
      <c r="N86" s="81">
        <f t="shared" si="2"/>
        <v>76200000</v>
      </c>
      <c r="O86" s="40" t="s">
        <v>167</v>
      </c>
      <c r="P86" s="40" t="s">
        <v>179</v>
      </c>
      <c r="Q86" s="98" t="s">
        <v>168</v>
      </c>
      <c r="R86" s="40" t="s">
        <v>170</v>
      </c>
      <c r="S86" s="40" t="s">
        <v>108</v>
      </c>
      <c r="T86" s="40" t="s">
        <v>394</v>
      </c>
      <c r="U86" s="40" t="s">
        <v>171</v>
      </c>
      <c r="V86" s="40" t="s">
        <v>172</v>
      </c>
      <c r="W86" s="40" t="s">
        <v>173</v>
      </c>
      <c r="X86" s="82" t="s">
        <v>201</v>
      </c>
      <c r="Y86" s="82" t="s">
        <v>185</v>
      </c>
      <c r="Z86" s="185"/>
      <c r="AA86" s="104"/>
      <c r="AB86" s="71"/>
      <c r="AC86" s="71"/>
      <c r="AD86" s="71"/>
      <c r="AE86" s="153"/>
      <c r="AF86" s="71"/>
      <c r="AG86" s="71"/>
      <c r="AH86" s="71"/>
      <c r="AI86" s="153"/>
      <c r="AJ86" s="153"/>
      <c r="AK86" s="153"/>
      <c r="AL86" s="153"/>
      <c r="AM86" s="153"/>
      <c r="AN86" s="153"/>
      <c r="AO86" s="153"/>
      <c r="AP86" s="71"/>
      <c r="AQ86" s="71"/>
      <c r="AR86" s="71"/>
      <c r="AS86" s="71"/>
      <c r="AT86" s="71"/>
      <c r="AU86" s="71"/>
      <c r="AV86" s="71"/>
      <c r="AW86" s="71"/>
      <c r="AX86" s="71"/>
      <c r="AY86" s="71"/>
      <c r="AZ86" s="71"/>
      <c r="BA86" s="71"/>
      <c r="BB86" s="71"/>
      <c r="BC86" s="71"/>
      <c r="BD86" s="84"/>
      <c r="BE86" s="84"/>
    </row>
    <row r="87" spans="1:57" s="77" customFormat="1" ht="141" thickBot="1">
      <c r="A87" s="78">
        <v>77</v>
      </c>
      <c r="B87" s="80" t="s">
        <v>310</v>
      </c>
      <c r="C87" s="80" t="s">
        <v>76</v>
      </c>
      <c r="D87" s="80" t="s">
        <v>139</v>
      </c>
      <c r="E87" s="79" t="s">
        <v>325</v>
      </c>
      <c r="F87" s="80" t="s">
        <v>120</v>
      </c>
      <c r="G87" s="80" t="s">
        <v>199</v>
      </c>
      <c r="H87" s="80" t="s">
        <v>187</v>
      </c>
      <c r="I87" s="40" t="s">
        <v>187</v>
      </c>
      <c r="J87" s="40">
        <v>10</v>
      </c>
      <c r="K87" s="40" t="s">
        <v>78</v>
      </c>
      <c r="L87" s="40" t="s">
        <v>38</v>
      </c>
      <c r="M87" s="81">
        <v>80000000</v>
      </c>
      <c r="N87" s="81">
        <f t="shared" si="2"/>
        <v>80000000</v>
      </c>
      <c r="O87" s="41" t="s">
        <v>311</v>
      </c>
      <c r="P87" s="41" t="s">
        <v>312</v>
      </c>
      <c r="Q87" s="40" t="s">
        <v>326</v>
      </c>
      <c r="R87" s="41" t="s">
        <v>170</v>
      </c>
      <c r="S87" s="40" t="s">
        <v>108</v>
      </c>
      <c r="T87" s="40" t="s">
        <v>394</v>
      </c>
      <c r="U87" s="40" t="s">
        <v>152</v>
      </c>
      <c r="V87" s="40" t="s">
        <v>153</v>
      </c>
      <c r="W87" s="40" t="s">
        <v>154</v>
      </c>
      <c r="X87" s="82" t="s">
        <v>249</v>
      </c>
      <c r="Y87" s="82" t="s">
        <v>185</v>
      </c>
      <c r="Z87" s="59" t="s">
        <v>654</v>
      </c>
      <c r="AA87" s="105"/>
      <c r="AB87" s="95"/>
      <c r="AC87" s="71"/>
      <c r="AD87" s="106"/>
      <c r="AE87" s="105"/>
      <c r="AF87" s="95"/>
      <c r="AG87" s="71"/>
      <c r="AH87" s="144"/>
      <c r="AI87" s="105"/>
      <c r="AJ87" s="105"/>
      <c r="AK87" s="105"/>
      <c r="AL87" s="105"/>
      <c r="AM87" s="105"/>
      <c r="AN87" s="105"/>
      <c r="AO87" s="105"/>
      <c r="AP87" s="206"/>
      <c r="AQ87" s="204"/>
      <c r="AR87" s="204"/>
      <c r="AS87" s="204"/>
      <c r="AT87" s="204"/>
      <c r="AU87" s="153"/>
      <c r="AV87" s="153"/>
      <c r="AW87" s="153"/>
      <c r="AX87" s="153"/>
      <c r="AY87" s="153"/>
      <c r="AZ87" s="153"/>
      <c r="BA87" s="153"/>
      <c r="BB87" s="153"/>
      <c r="BC87" s="71"/>
      <c r="BD87" s="84"/>
      <c r="BE87" s="84"/>
    </row>
    <row r="88" spans="1:57" s="133" customFormat="1" ht="312" customHeight="1" thickBot="1">
      <c r="A88" s="124">
        <v>78</v>
      </c>
      <c r="B88" s="126">
        <v>80141607</v>
      </c>
      <c r="C88" s="125" t="s">
        <v>76</v>
      </c>
      <c r="D88" s="125" t="s">
        <v>139</v>
      </c>
      <c r="E88" s="126" t="s">
        <v>355</v>
      </c>
      <c r="F88" s="125" t="s">
        <v>120</v>
      </c>
      <c r="G88" s="125" t="s">
        <v>251</v>
      </c>
      <c r="H88" s="125" t="s">
        <v>251</v>
      </c>
      <c r="I88" s="127" t="s">
        <v>265</v>
      </c>
      <c r="J88" s="127" t="s">
        <v>283</v>
      </c>
      <c r="K88" s="127" t="s">
        <v>53</v>
      </c>
      <c r="L88" s="127" t="s">
        <v>38</v>
      </c>
      <c r="M88" s="128">
        <v>948418000</v>
      </c>
      <c r="N88" s="128">
        <f t="shared" si="2"/>
        <v>948418000</v>
      </c>
      <c r="O88" s="134" t="s">
        <v>337</v>
      </c>
      <c r="P88" s="134" t="s">
        <v>338</v>
      </c>
      <c r="Q88" s="134" t="s">
        <v>352</v>
      </c>
      <c r="R88" s="134" t="s">
        <v>340</v>
      </c>
      <c r="S88" s="127" t="s">
        <v>300</v>
      </c>
      <c r="T88" s="139" t="s">
        <v>397</v>
      </c>
      <c r="U88" s="127" t="s">
        <v>152</v>
      </c>
      <c r="V88" s="127" t="s">
        <v>353</v>
      </c>
      <c r="W88" s="127" t="s">
        <v>354</v>
      </c>
      <c r="X88" s="129" t="s">
        <v>249</v>
      </c>
      <c r="Y88" s="129" t="s">
        <v>185</v>
      </c>
      <c r="Z88" s="186"/>
      <c r="AA88" s="140"/>
      <c r="AB88" s="141"/>
      <c r="AC88" s="131"/>
      <c r="AD88" s="142"/>
      <c r="AE88" s="140"/>
      <c r="AF88" s="141"/>
      <c r="AG88" s="142"/>
      <c r="AH88" s="145" t="s">
        <v>509</v>
      </c>
      <c r="AI88" s="138" t="s">
        <v>621</v>
      </c>
      <c r="AJ88" s="138" t="s">
        <v>674</v>
      </c>
      <c r="AK88" s="140"/>
      <c r="AL88" s="140"/>
      <c r="AM88" s="140"/>
      <c r="AN88" s="140"/>
      <c r="AO88" s="140"/>
      <c r="AP88" s="207"/>
      <c r="AQ88" s="205"/>
      <c r="AR88" s="205"/>
      <c r="AS88" s="205"/>
      <c r="AT88" s="205"/>
      <c r="AU88" s="143"/>
      <c r="AV88" s="143"/>
      <c r="AW88" s="143"/>
      <c r="AX88" s="143"/>
      <c r="AY88" s="143"/>
      <c r="AZ88" s="143"/>
      <c r="BA88" s="143"/>
      <c r="BB88" s="143"/>
      <c r="BC88" s="131"/>
      <c r="BD88" s="132"/>
      <c r="BE88" s="132"/>
    </row>
    <row r="89" spans="1:57" s="133" customFormat="1" ht="153.75" thickBot="1">
      <c r="A89" s="124">
        <v>79</v>
      </c>
      <c r="B89" s="125">
        <v>86111500</v>
      </c>
      <c r="C89" s="125" t="s">
        <v>76</v>
      </c>
      <c r="D89" s="126" t="s">
        <v>139</v>
      </c>
      <c r="E89" s="126" t="s">
        <v>400</v>
      </c>
      <c r="F89" s="125" t="s">
        <v>120</v>
      </c>
      <c r="G89" s="148" t="s">
        <v>188</v>
      </c>
      <c r="H89" s="125" t="s">
        <v>188</v>
      </c>
      <c r="I89" s="125" t="s">
        <v>194</v>
      </c>
      <c r="J89" s="134" t="s">
        <v>307</v>
      </c>
      <c r="K89" s="127" t="s">
        <v>54</v>
      </c>
      <c r="L89" s="127" t="s">
        <v>38</v>
      </c>
      <c r="M89" s="128">
        <v>25000000</v>
      </c>
      <c r="N89" s="128">
        <v>25000000</v>
      </c>
      <c r="O89" s="134" t="s">
        <v>360</v>
      </c>
      <c r="P89" s="134" t="s">
        <v>401</v>
      </c>
      <c r="Q89" s="166" t="s">
        <v>402</v>
      </c>
      <c r="R89" s="134" t="s">
        <v>149</v>
      </c>
      <c r="S89" s="127" t="s">
        <v>300</v>
      </c>
      <c r="T89" s="139" t="s">
        <v>397</v>
      </c>
      <c r="U89" s="127" t="s">
        <v>403</v>
      </c>
      <c r="V89" s="127" t="s">
        <v>404</v>
      </c>
      <c r="W89" s="127" t="s">
        <v>405</v>
      </c>
      <c r="X89" s="129" t="s">
        <v>249</v>
      </c>
      <c r="Y89" s="129" t="s">
        <v>185</v>
      </c>
      <c r="Z89" s="187"/>
      <c r="AA89" s="167"/>
      <c r="AB89" s="131"/>
      <c r="AC89" s="131"/>
      <c r="AD89" s="131"/>
      <c r="AE89" s="143"/>
      <c r="AF89" s="131"/>
      <c r="AG89" s="131"/>
      <c r="AH89" s="143"/>
      <c r="AI89" s="143"/>
      <c r="AJ89" s="143" t="s">
        <v>681</v>
      </c>
      <c r="AK89" s="143"/>
      <c r="AL89" s="143"/>
      <c r="AM89" s="143"/>
      <c r="AN89" s="143"/>
      <c r="AO89" s="143"/>
      <c r="AP89" s="131"/>
      <c r="AQ89" s="131"/>
      <c r="AR89" s="131"/>
      <c r="AS89" s="131"/>
      <c r="AT89" s="131"/>
      <c r="AU89" s="131"/>
      <c r="AV89" s="131"/>
      <c r="AW89" s="131"/>
      <c r="AX89" s="131"/>
      <c r="AY89" s="131"/>
      <c r="AZ89" s="131"/>
      <c r="BA89" s="131"/>
      <c r="BB89" s="131"/>
      <c r="BC89" s="131"/>
      <c r="BD89" s="132"/>
      <c r="BE89" s="132"/>
    </row>
    <row r="90" spans="1:57" s="77" customFormat="1" ht="64.5" thickBot="1">
      <c r="A90" s="78">
        <v>80</v>
      </c>
      <c r="B90" s="80">
        <v>78102203</v>
      </c>
      <c r="C90" s="80" t="s">
        <v>75</v>
      </c>
      <c r="D90" s="80" t="s">
        <v>193</v>
      </c>
      <c r="E90" s="80" t="s">
        <v>235</v>
      </c>
      <c r="F90" s="80" t="s">
        <v>120</v>
      </c>
      <c r="G90" s="80" t="s">
        <v>188</v>
      </c>
      <c r="H90" s="80" t="s">
        <v>188</v>
      </c>
      <c r="I90" s="40" t="s">
        <v>194</v>
      </c>
      <c r="J90" s="40" t="s">
        <v>195</v>
      </c>
      <c r="K90" s="40" t="s">
        <v>52</v>
      </c>
      <c r="L90" s="40" t="s">
        <v>38</v>
      </c>
      <c r="M90" s="81">
        <v>2000000</v>
      </c>
      <c r="N90" s="81">
        <f>+M90</f>
        <v>2000000</v>
      </c>
      <c r="O90" s="40" t="s">
        <v>185</v>
      </c>
      <c r="P90" s="40" t="s">
        <v>185</v>
      </c>
      <c r="Q90" s="98" t="s">
        <v>185</v>
      </c>
      <c r="R90" s="40" t="s">
        <v>185</v>
      </c>
      <c r="S90" s="40" t="s">
        <v>106</v>
      </c>
      <c r="T90" s="40" t="s">
        <v>396</v>
      </c>
      <c r="U90" s="40" t="s">
        <v>185</v>
      </c>
      <c r="V90" s="40" t="s">
        <v>185</v>
      </c>
      <c r="W90" s="40" t="s">
        <v>185</v>
      </c>
      <c r="X90" s="82" t="s">
        <v>201</v>
      </c>
      <c r="Y90" s="82" t="s">
        <v>185</v>
      </c>
      <c r="Z90" s="114"/>
      <c r="AA90" s="72"/>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84"/>
      <c r="BE90" s="84"/>
    </row>
    <row r="91" spans="1:57" s="133" customFormat="1" ht="64.5" thickBot="1">
      <c r="A91" s="124">
        <v>81</v>
      </c>
      <c r="B91" s="125">
        <v>81112102</v>
      </c>
      <c r="C91" s="125" t="s">
        <v>75</v>
      </c>
      <c r="D91" s="125" t="s">
        <v>261</v>
      </c>
      <c r="E91" s="147" t="s">
        <v>269</v>
      </c>
      <c r="F91" s="125" t="s">
        <v>120</v>
      </c>
      <c r="G91" s="125" t="s">
        <v>188</v>
      </c>
      <c r="H91" s="125" t="s">
        <v>188</v>
      </c>
      <c r="I91" s="127" t="s">
        <v>194</v>
      </c>
      <c r="J91" s="127" t="s">
        <v>690</v>
      </c>
      <c r="K91" s="127" t="s">
        <v>79</v>
      </c>
      <c r="L91" s="127" t="s">
        <v>38</v>
      </c>
      <c r="M91" s="128">
        <v>54492222</v>
      </c>
      <c r="N91" s="128">
        <f>+M91</f>
        <v>54492222</v>
      </c>
      <c r="O91" s="127" t="s">
        <v>185</v>
      </c>
      <c r="P91" s="127" t="s">
        <v>185</v>
      </c>
      <c r="Q91" s="165" t="s">
        <v>185</v>
      </c>
      <c r="R91" s="127" t="s">
        <v>185</v>
      </c>
      <c r="S91" s="127" t="s">
        <v>108</v>
      </c>
      <c r="T91" s="127" t="s">
        <v>394</v>
      </c>
      <c r="U91" s="127" t="s">
        <v>83</v>
      </c>
      <c r="V91" s="127"/>
      <c r="W91" s="127" t="s">
        <v>173</v>
      </c>
      <c r="X91" s="129" t="s">
        <v>249</v>
      </c>
      <c r="Y91" s="129"/>
      <c r="Z91" s="188"/>
      <c r="AA91" s="138"/>
      <c r="AB91" s="131"/>
      <c r="AC91" s="131"/>
      <c r="AD91" s="131"/>
      <c r="AE91" s="131"/>
      <c r="AF91" s="131"/>
      <c r="AG91" s="131"/>
      <c r="AH91" s="131"/>
      <c r="AI91" s="131"/>
      <c r="AJ91" s="131" t="s">
        <v>700</v>
      </c>
      <c r="AK91" s="131"/>
      <c r="AL91" s="131"/>
      <c r="AM91" s="131"/>
      <c r="AN91" s="131"/>
      <c r="AO91" s="131"/>
      <c r="AP91" s="131"/>
      <c r="AQ91" s="131"/>
      <c r="AR91" s="131"/>
      <c r="AS91" s="131"/>
      <c r="AT91" s="131"/>
      <c r="AU91" s="131"/>
      <c r="AV91" s="131"/>
      <c r="AW91" s="131"/>
      <c r="AX91" s="131"/>
      <c r="AY91" s="131"/>
      <c r="AZ91" s="131"/>
      <c r="BA91" s="131"/>
      <c r="BB91" s="131"/>
      <c r="BC91" s="131"/>
      <c r="BD91" s="132"/>
      <c r="BE91" s="132"/>
    </row>
    <row r="92" spans="1:57" s="77" customFormat="1" ht="102.75" thickBot="1">
      <c r="A92" s="78">
        <v>82</v>
      </c>
      <c r="B92" s="80">
        <v>80141607</v>
      </c>
      <c r="C92" s="80" t="s">
        <v>75</v>
      </c>
      <c r="D92" s="79" t="s">
        <v>285</v>
      </c>
      <c r="E92" s="79" t="s">
        <v>458</v>
      </c>
      <c r="F92" s="80" t="s">
        <v>121</v>
      </c>
      <c r="G92" s="79" t="s">
        <v>187</v>
      </c>
      <c r="H92" s="80" t="s">
        <v>187</v>
      </c>
      <c r="I92" s="79" t="s">
        <v>187</v>
      </c>
      <c r="J92" s="41" t="s">
        <v>185</v>
      </c>
      <c r="K92" s="40" t="s">
        <v>51</v>
      </c>
      <c r="L92" s="40" t="s">
        <v>38</v>
      </c>
      <c r="M92" s="81">
        <v>230000000</v>
      </c>
      <c r="N92" s="81">
        <v>230000000</v>
      </c>
      <c r="O92" s="85" t="s">
        <v>185</v>
      </c>
      <c r="P92" s="85" t="s">
        <v>185</v>
      </c>
      <c r="Q92" s="85" t="s">
        <v>185</v>
      </c>
      <c r="R92" s="41" t="s">
        <v>299</v>
      </c>
      <c r="S92" s="40" t="s">
        <v>300</v>
      </c>
      <c r="T92" s="85" t="s">
        <v>397</v>
      </c>
      <c r="U92" s="41" t="s">
        <v>185</v>
      </c>
      <c r="V92" s="41" t="s">
        <v>185</v>
      </c>
      <c r="W92" s="41" t="s">
        <v>185</v>
      </c>
      <c r="X92" s="82"/>
      <c r="Y92" s="82"/>
      <c r="Z92" s="114" t="s">
        <v>660</v>
      </c>
      <c r="AA92" s="72"/>
      <c r="AB92" s="71"/>
      <c r="AC92" s="71"/>
      <c r="AD92" s="71" t="s">
        <v>459</v>
      </c>
      <c r="AE92" s="71"/>
      <c r="AF92" s="71"/>
      <c r="AG92" s="71"/>
      <c r="AH92" s="71" t="s">
        <v>522</v>
      </c>
      <c r="AI92" s="71"/>
      <c r="AJ92" s="71"/>
      <c r="AK92" s="71"/>
      <c r="AL92" s="71"/>
      <c r="AM92" s="71"/>
      <c r="AN92" s="71"/>
      <c r="AO92" s="71"/>
      <c r="AP92" s="71"/>
      <c r="AQ92" s="71"/>
      <c r="AR92" s="71"/>
      <c r="AS92" s="71"/>
      <c r="AT92" s="71"/>
      <c r="AU92" s="71"/>
      <c r="AV92" s="71"/>
      <c r="AW92" s="71"/>
      <c r="AX92" s="71"/>
      <c r="AY92" s="71"/>
      <c r="AZ92" s="71"/>
      <c r="BA92" s="71"/>
      <c r="BB92" s="71"/>
      <c r="BC92" s="71"/>
      <c r="BD92" s="84"/>
      <c r="BE92" s="84"/>
    </row>
    <row r="93" spans="1:57" s="77" customFormat="1" ht="128.25" thickBot="1">
      <c r="A93" s="78">
        <v>83</v>
      </c>
      <c r="B93" s="107">
        <v>44122003</v>
      </c>
      <c r="C93" s="80" t="s">
        <v>76</v>
      </c>
      <c r="D93" s="80" t="s">
        <v>138</v>
      </c>
      <c r="E93" s="80" t="s">
        <v>242</v>
      </c>
      <c r="F93" s="80" t="s">
        <v>120</v>
      </c>
      <c r="G93" s="80" t="s">
        <v>188</v>
      </c>
      <c r="H93" s="80" t="s">
        <v>188</v>
      </c>
      <c r="I93" s="40" t="s">
        <v>194</v>
      </c>
      <c r="J93" s="40" t="s">
        <v>282</v>
      </c>
      <c r="K93" s="40" t="s">
        <v>78</v>
      </c>
      <c r="L93" s="40" t="s">
        <v>38</v>
      </c>
      <c r="M93" s="81">
        <v>30000000</v>
      </c>
      <c r="N93" s="81">
        <f aca="true" t="shared" si="3" ref="N93:N105">+M93</f>
        <v>30000000</v>
      </c>
      <c r="O93" s="40" t="s">
        <v>150</v>
      </c>
      <c r="P93" s="40" t="s">
        <v>177</v>
      </c>
      <c r="Q93" s="40" t="s">
        <v>157</v>
      </c>
      <c r="R93" s="40" t="s">
        <v>151</v>
      </c>
      <c r="S93" s="40" t="s">
        <v>107</v>
      </c>
      <c r="T93" s="40" t="s">
        <v>396</v>
      </c>
      <c r="U93" s="40" t="s">
        <v>159</v>
      </c>
      <c r="V93" s="40" t="s">
        <v>160</v>
      </c>
      <c r="W93" s="40" t="s">
        <v>161</v>
      </c>
      <c r="X93" s="82" t="s">
        <v>201</v>
      </c>
      <c r="Y93" s="82" t="s">
        <v>185</v>
      </c>
      <c r="Z93" s="114"/>
      <c r="AA93" s="47"/>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84"/>
      <c r="BE93" s="84"/>
    </row>
    <row r="94" spans="1:57" s="77" customFormat="1" ht="128.25" thickBot="1">
      <c r="A94" s="78">
        <v>84</v>
      </c>
      <c r="B94" s="80">
        <v>84111603</v>
      </c>
      <c r="C94" s="80" t="s">
        <v>76</v>
      </c>
      <c r="D94" s="80" t="s">
        <v>138</v>
      </c>
      <c r="E94" s="80" t="s">
        <v>145</v>
      </c>
      <c r="F94" s="80" t="s">
        <v>120</v>
      </c>
      <c r="G94" s="80" t="s">
        <v>188</v>
      </c>
      <c r="H94" s="80" t="s">
        <v>188</v>
      </c>
      <c r="I94" s="40" t="s">
        <v>194</v>
      </c>
      <c r="J94" s="40" t="s">
        <v>281</v>
      </c>
      <c r="K94" s="40" t="s">
        <v>54</v>
      </c>
      <c r="L94" s="40" t="s">
        <v>38</v>
      </c>
      <c r="M94" s="81">
        <v>16640000</v>
      </c>
      <c r="N94" s="81">
        <f t="shared" si="3"/>
        <v>16640000</v>
      </c>
      <c r="O94" s="40" t="s">
        <v>150</v>
      </c>
      <c r="P94" s="40" t="s">
        <v>177</v>
      </c>
      <c r="Q94" s="40" t="s">
        <v>166</v>
      </c>
      <c r="R94" s="40" t="s">
        <v>158</v>
      </c>
      <c r="S94" s="40" t="s">
        <v>112</v>
      </c>
      <c r="T94" s="40" t="s">
        <v>395</v>
      </c>
      <c r="U94" s="40" t="s">
        <v>152</v>
      </c>
      <c r="V94" s="40" t="s">
        <v>153</v>
      </c>
      <c r="W94" s="40" t="s">
        <v>154</v>
      </c>
      <c r="X94" s="82" t="s">
        <v>201</v>
      </c>
      <c r="Y94" s="82" t="s">
        <v>185</v>
      </c>
      <c r="Z94" s="114"/>
      <c r="AA94" s="47"/>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84"/>
      <c r="BE94" s="84"/>
    </row>
    <row r="95" spans="1:57" s="77" customFormat="1" ht="283.5" customHeight="1" thickBot="1">
      <c r="A95" s="78">
        <v>85</v>
      </c>
      <c r="B95" s="79">
        <v>86101710</v>
      </c>
      <c r="C95" s="80" t="s">
        <v>76</v>
      </c>
      <c r="D95" s="80" t="s">
        <v>139</v>
      </c>
      <c r="E95" s="79" t="s">
        <v>666</v>
      </c>
      <c r="F95" s="80" t="s">
        <v>120</v>
      </c>
      <c r="G95" s="80" t="s">
        <v>187</v>
      </c>
      <c r="H95" s="80" t="s">
        <v>187</v>
      </c>
      <c r="I95" s="40" t="s">
        <v>188</v>
      </c>
      <c r="J95" s="96" t="s">
        <v>195</v>
      </c>
      <c r="K95" s="40" t="s">
        <v>54</v>
      </c>
      <c r="L95" s="40" t="s">
        <v>38</v>
      </c>
      <c r="M95" s="81">
        <v>21000000</v>
      </c>
      <c r="N95" s="81">
        <f t="shared" si="3"/>
        <v>21000000</v>
      </c>
      <c r="O95" s="41" t="s">
        <v>360</v>
      </c>
      <c r="P95" s="41" t="s">
        <v>622</v>
      </c>
      <c r="Q95" s="41" t="s">
        <v>623</v>
      </c>
      <c r="R95" s="41" t="s">
        <v>343</v>
      </c>
      <c r="S95" s="40" t="s">
        <v>300</v>
      </c>
      <c r="T95" s="85" t="s">
        <v>397</v>
      </c>
      <c r="U95" s="40" t="str">
        <f>_xlfn.IFERROR(VLOOKUP(W95,C_GASTO,2,0),"")</f>
        <v>03- Recurso Humano</v>
      </c>
      <c r="V95" s="40" t="str">
        <f>_xlfn.IFERROR(VLOOKUP(W95,C_GASTO,3,0),"")</f>
        <v>01- Divulgación, asistencia técnica y capacitación de la población</v>
      </c>
      <c r="W95" s="40" t="s">
        <v>361</v>
      </c>
      <c r="X95" s="82" t="s">
        <v>249</v>
      </c>
      <c r="Y95" s="82" t="s">
        <v>185</v>
      </c>
      <c r="Z95" s="114"/>
      <c r="AA95" s="47"/>
      <c r="AB95" s="71"/>
      <c r="AC95" s="71" t="s">
        <v>429</v>
      </c>
      <c r="AD95" s="71"/>
      <c r="AE95" s="71"/>
      <c r="AF95" s="71"/>
      <c r="AG95" s="71"/>
      <c r="AH95" s="71" t="s">
        <v>510</v>
      </c>
      <c r="AI95" s="71" t="s">
        <v>624</v>
      </c>
      <c r="AJ95" s="71"/>
      <c r="AK95" s="71"/>
      <c r="AL95" s="71"/>
      <c r="AM95" s="71"/>
      <c r="AN95" s="71"/>
      <c r="AO95" s="71"/>
      <c r="AP95" s="71"/>
      <c r="AQ95" s="71"/>
      <c r="AR95" s="71"/>
      <c r="AS95" s="71"/>
      <c r="AT95" s="71"/>
      <c r="AU95" s="71"/>
      <c r="AV95" s="71"/>
      <c r="AW95" s="71"/>
      <c r="AX95" s="71"/>
      <c r="AY95" s="71"/>
      <c r="AZ95" s="71"/>
      <c r="BA95" s="71"/>
      <c r="BB95" s="71"/>
      <c r="BC95" s="71"/>
      <c r="BD95" s="84"/>
      <c r="BE95" s="84"/>
    </row>
    <row r="96" spans="1:57" s="77" customFormat="1" ht="153.75" thickBot="1">
      <c r="A96" s="78">
        <v>86</v>
      </c>
      <c r="B96" s="79">
        <v>86111502</v>
      </c>
      <c r="C96" s="80" t="s">
        <v>76</v>
      </c>
      <c r="D96" s="80" t="s">
        <v>139</v>
      </c>
      <c r="E96" s="79" t="s">
        <v>366</v>
      </c>
      <c r="F96" s="80" t="s">
        <v>120</v>
      </c>
      <c r="G96" s="80" t="s">
        <v>187</v>
      </c>
      <c r="H96" s="80" t="s">
        <v>188</v>
      </c>
      <c r="I96" s="40" t="s">
        <v>251</v>
      </c>
      <c r="J96" s="96">
        <v>5</v>
      </c>
      <c r="K96" s="40" t="s">
        <v>49</v>
      </c>
      <c r="L96" s="40" t="s">
        <v>38</v>
      </c>
      <c r="M96" s="81"/>
      <c r="N96" s="81">
        <f t="shared" si="3"/>
        <v>0</v>
      </c>
      <c r="O96" s="41" t="s">
        <v>360</v>
      </c>
      <c r="P96" s="41" t="s">
        <v>466</v>
      </c>
      <c r="Q96" s="41" t="s">
        <v>367</v>
      </c>
      <c r="R96" s="41" t="s">
        <v>347</v>
      </c>
      <c r="S96" s="40" t="s">
        <v>300</v>
      </c>
      <c r="T96" s="85" t="s">
        <v>397</v>
      </c>
      <c r="U96" s="40">
        <f>_xlfn.IFERROR(VLOOKUP(W96,C_GASTO,2,0),"")</f>
      </c>
      <c r="V96" s="40" t="s">
        <v>404</v>
      </c>
      <c r="W96" s="40" t="s">
        <v>405</v>
      </c>
      <c r="X96" s="82" t="s">
        <v>249</v>
      </c>
      <c r="Y96" s="82" t="s">
        <v>185</v>
      </c>
      <c r="Z96" s="59"/>
      <c r="AA96" s="47"/>
      <c r="AB96" s="71"/>
      <c r="AC96" s="71"/>
      <c r="AD96" s="71" t="s">
        <v>448</v>
      </c>
      <c r="AE96" s="71"/>
      <c r="AF96" s="71"/>
      <c r="AG96" s="71"/>
      <c r="AH96" s="71" t="s">
        <v>513</v>
      </c>
      <c r="AI96" s="71"/>
      <c r="AJ96" s="71"/>
      <c r="AK96" s="71"/>
      <c r="AL96" s="71"/>
      <c r="AM96" s="71"/>
      <c r="AN96" s="71"/>
      <c r="AO96" s="71"/>
      <c r="AP96" s="71"/>
      <c r="AQ96" s="71"/>
      <c r="AR96" s="71"/>
      <c r="AS96" s="71"/>
      <c r="AT96" s="71"/>
      <c r="AU96" s="71"/>
      <c r="AV96" s="71"/>
      <c r="AW96" s="71"/>
      <c r="AX96" s="71"/>
      <c r="AY96" s="71"/>
      <c r="AZ96" s="71"/>
      <c r="BA96" s="71"/>
      <c r="BB96" s="71"/>
      <c r="BC96" s="71"/>
      <c r="BD96" s="84"/>
      <c r="BE96" s="84"/>
    </row>
    <row r="97" spans="1:57" s="77" customFormat="1" ht="115.5" thickBot="1">
      <c r="A97" s="78">
        <v>87</v>
      </c>
      <c r="B97" s="79">
        <v>80111501</v>
      </c>
      <c r="C97" s="80" t="s">
        <v>76</v>
      </c>
      <c r="D97" s="80" t="s">
        <v>139</v>
      </c>
      <c r="E97" s="108" t="s">
        <v>511</v>
      </c>
      <c r="F97" s="80" t="s">
        <v>120</v>
      </c>
      <c r="G97" s="80" t="s">
        <v>188</v>
      </c>
      <c r="H97" s="80" t="s">
        <v>188</v>
      </c>
      <c r="I97" s="40" t="s">
        <v>188</v>
      </c>
      <c r="J97" s="40">
        <v>7</v>
      </c>
      <c r="K97" s="40" t="s">
        <v>54</v>
      </c>
      <c r="L97" s="40" t="s">
        <v>38</v>
      </c>
      <c r="M97" s="81">
        <v>43750000</v>
      </c>
      <c r="N97" s="81">
        <f t="shared" si="3"/>
        <v>43750000</v>
      </c>
      <c r="O97" s="41" t="s">
        <v>337</v>
      </c>
      <c r="P97" s="41" t="s">
        <v>338</v>
      </c>
      <c r="Q97" s="41" t="s">
        <v>339</v>
      </c>
      <c r="R97" s="41" t="s">
        <v>340</v>
      </c>
      <c r="S97" s="40" t="s">
        <v>300</v>
      </c>
      <c r="T97" s="85" t="s">
        <v>397</v>
      </c>
      <c r="U97" s="40" t="s">
        <v>152</v>
      </c>
      <c r="V97" s="40" t="s">
        <v>153</v>
      </c>
      <c r="W97" s="40" t="s">
        <v>154</v>
      </c>
      <c r="X97" s="82" t="s">
        <v>249</v>
      </c>
      <c r="Y97" s="82" t="s">
        <v>185</v>
      </c>
      <c r="Z97" s="114"/>
      <c r="AA97" s="72"/>
      <c r="AB97" s="71"/>
      <c r="AC97" s="71"/>
      <c r="AD97" s="71"/>
      <c r="AE97" s="71"/>
      <c r="AF97" s="71"/>
      <c r="AG97" s="71"/>
      <c r="AH97" s="71" t="s">
        <v>512</v>
      </c>
      <c r="AI97" s="71"/>
      <c r="AJ97" s="71"/>
      <c r="AK97" s="71"/>
      <c r="AL97" s="71"/>
      <c r="AM97" s="71"/>
      <c r="AN97" s="71"/>
      <c r="AO97" s="71"/>
      <c r="AP97" s="71"/>
      <c r="AQ97" s="71"/>
      <c r="AR97" s="71"/>
      <c r="AS97" s="71"/>
      <c r="AT97" s="71"/>
      <c r="AU97" s="71"/>
      <c r="AV97" s="71"/>
      <c r="AW97" s="71"/>
      <c r="AX97" s="71"/>
      <c r="AY97" s="71"/>
      <c r="AZ97" s="71"/>
      <c r="BA97" s="71"/>
      <c r="BB97" s="71"/>
      <c r="BC97" s="71"/>
      <c r="BD97" s="84"/>
      <c r="BE97" s="84"/>
    </row>
    <row r="98" spans="1:57" s="77" customFormat="1" ht="268.5" thickBot="1">
      <c r="A98" s="78">
        <v>88</v>
      </c>
      <c r="B98" s="79">
        <v>86101710</v>
      </c>
      <c r="C98" s="80" t="s">
        <v>76</v>
      </c>
      <c r="D98" s="80" t="s">
        <v>139</v>
      </c>
      <c r="E98" s="108" t="s">
        <v>646</v>
      </c>
      <c r="F98" s="80" t="s">
        <v>120</v>
      </c>
      <c r="G98" s="80" t="s">
        <v>187</v>
      </c>
      <c r="H98" s="80" t="s">
        <v>187</v>
      </c>
      <c r="I98" s="80" t="s">
        <v>188</v>
      </c>
      <c r="J98" s="96" t="s">
        <v>307</v>
      </c>
      <c r="K98" s="40" t="s">
        <v>54</v>
      </c>
      <c r="L98" s="40" t="s">
        <v>38</v>
      </c>
      <c r="M98" s="81">
        <v>26000000</v>
      </c>
      <c r="N98" s="81">
        <f t="shared" si="3"/>
        <v>26000000</v>
      </c>
      <c r="O98" s="41" t="s">
        <v>360</v>
      </c>
      <c r="P98" s="41" t="s">
        <v>622</v>
      </c>
      <c r="Q98" s="41" t="s">
        <v>623</v>
      </c>
      <c r="R98" s="41" t="s">
        <v>343</v>
      </c>
      <c r="S98" s="40" t="s">
        <v>300</v>
      </c>
      <c r="T98" s="85" t="s">
        <v>397</v>
      </c>
      <c r="U98" s="40" t="str">
        <f>_xlfn.IFERROR(VLOOKUP(W98,C_GASTO,2,0),"")</f>
        <v>03- Recurso Humano</v>
      </c>
      <c r="V98" s="40" t="str">
        <f>_xlfn.IFERROR(VLOOKUP(W98,C_GASTO,3,0),"")</f>
        <v>01- Divulgación, asistencia técnica y capacitación de la población</v>
      </c>
      <c r="W98" s="40" t="s">
        <v>361</v>
      </c>
      <c r="X98" s="82" t="s">
        <v>249</v>
      </c>
      <c r="Y98" s="82" t="s">
        <v>185</v>
      </c>
      <c r="Z98" s="183"/>
      <c r="AA98" s="47"/>
      <c r="AB98" s="71"/>
      <c r="AC98" s="71"/>
      <c r="AD98" s="71" t="s">
        <v>457</v>
      </c>
      <c r="AE98" s="71"/>
      <c r="AF98" s="71"/>
      <c r="AG98" s="71"/>
      <c r="AH98" s="71" t="s">
        <v>510</v>
      </c>
      <c r="AI98" s="71" t="s">
        <v>625</v>
      </c>
      <c r="AJ98" s="71"/>
      <c r="AK98" s="71"/>
      <c r="AL98" s="71"/>
      <c r="AM98" s="71"/>
      <c r="AN98" s="71"/>
      <c r="AO98" s="71"/>
      <c r="AP98" s="71"/>
      <c r="AQ98" s="71"/>
      <c r="AR98" s="71"/>
      <c r="AS98" s="71"/>
      <c r="AT98" s="71"/>
      <c r="AU98" s="71"/>
      <c r="AV98" s="71"/>
      <c r="AW98" s="71"/>
      <c r="AX98" s="71"/>
      <c r="AY98" s="71"/>
      <c r="AZ98" s="71"/>
      <c r="BA98" s="71"/>
      <c r="BB98" s="71"/>
      <c r="BC98" s="71"/>
      <c r="BD98" s="84"/>
      <c r="BE98" s="84"/>
    </row>
    <row r="99" spans="1:57" s="77" customFormat="1" ht="409.5" thickBot="1">
      <c r="A99" s="78">
        <v>89</v>
      </c>
      <c r="B99" s="79">
        <v>86101710</v>
      </c>
      <c r="C99" s="80" t="s">
        <v>76</v>
      </c>
      <c r="D99" s="80" t="s">
        <v>139</v>
      </c>
      <c r="E99" s="108" t="s">
        <v>362</v>
      </c>
      <c r="F99" s="80" t="s">
        <v>120</v>
      </c>
      <c r="G99" s="80" t="s">
        <v>187</v>
      </c>
      <c r="H99" s="80" t="s">
        <v>188</v>
      </c>
      <c r="I99" s="80" t="s">
        <v>188</v>
      </c>
      <c r="J99" s="96" t="s">
        <v>307</v>
      </c>
      <c r="K99" s="40" t="s">
        <v>54</v>
      </c>
      <c r="L99" s="40" t="s">
        <v>38</v>
      </c>
      <c r="M99" s="81">
        <v>26000000</v>
      </c>
      <c r="N99" s="81">
        <f t="shared" si="3"/>
        <v>26000000</v>
      </c>
      <c r="O99" s="41" t="s">
        <v>360</v>
      </c>
      <c r="P99" s="41" t="s">
        <v>627</v>
      </c>
      <c r="Q99" s="41" t="s">
        <v>628</v>
      </c>
      <c r="R99" s="41" t="s">
        <v>343</v>
      </c>
      <c r="S99" s="40" t="s">
        <v>300</v>
      </c>
      <c r="T99" s="85" t="s">
        <v>397</v>
      </c>
      <c r="U99" s="40" t="str">
        <f>_xlfn.IFERROR(VLOOKUP(W99,C_GASTO,2,0),"")</f>
        <v>03- Recurso Humano</v>
      </c>
      <c r="V99" s="40" t="str">
        <f>_xlfn.IFERROR(VLOOKUP(W99,C_GASTO,3,0),"")</f>
        <v>01- Divulgación, asistencia técnica y capacitación de la población</v>
      </c>
      <c r="W99" s="40" t="s">
        <v>361</v>
      </c>
      <c r="X99" s="82" t="s">
        <v>249</v>
      </c>
      <c r="Y99" s="82" t="s">
        <v>185</v>
      </c>
      <c r="Z99" s="183"/>
      <c r="AA99" s="72"/>
      <c r="AB99" s="71"/>
      <c r="AC99" s="71"/>
      <c r="AD99" s="71" t="s">
        <v>457</v>
      </c>
      <c r="AE99" s="71"/>
      <c r="AF99" s="71"/>
      <c r="AG99" s="71"/>
      <c r="AH99" s="71" t="s">
        <v>510</v>
      </c>
      <c r="AI99" s="71" t="s">
        <v>626</v>
      </c>
      <c r="AJ99" s="71"/>
      <c r="AK99" s="71"/>
      <c r="AL99" s="71"/>
      <c r="AM99" s="71"/>
      <c r="AN99" s="71"/>
      <c r="AO99" s="71"/>
      <c r="AP99" s="71"/>
      <c r="AQ99" s="71"/>
      <c r="AR99" s="71"/>
      <c r="AS99" s="71"/>
      <c r="AT99" s="71"/>
      <c r="AU99" s="71"/>
      <c r="AV99" s="71"/>
      <c r="AW99" s="71"/>
      <c r="AX99" s="71"/>
      <c r="AY99" s="71"/>
      <c r="AZ99" s="71"/>
      <c r="BA99" s="71"/>
      <c r="BB99" s="71"/>
      <c r="BC99" s="71"/>
      <c r="BD99" s="84"/>
      <c r="BE99" s="84"/>
    </row>
    <row r="100" spans="1:57" s="77" customFormat="1" ht="282" customHeight="1" thickBot="1">
      <c r="A100" s="78">
        <v>90</v>
      </c>
      <c r="B100" s="79">
        <v>86101710</v>
      </c>
      <c r="C100" s="80" t="s">
        <v>76</v>
      </c>
      <c r="D100" s="80" t="s">
        <v>139</v>
      </c>
      <c r="E100" s="108" t="s">
        <v>359</v>
      </c>
      <c r="F100" s="80" t="s">
        <v>120</v>
      </c>
      <c r="G100" s="80" t="s">
        <v>188</v>
      </c>
      <c r="H100" s="80" t="s">
        <v>194</v>
      </c>
      <c r="I100" s="40" t="s">
        <v>194</v>
      </c>
      <c r="J100" s="96" t="s">
        <v>679</v>
      </c>
      <c r="K100" s="40" t="s">
        <v>54</v>
      </c>
      <c r="L100" s="40" t="s">
        <v>38</v>
      </c>
      <c r="M100" s="81">
        <v>26000000</v>
      </c>
      <c r="N100" s="81">
        <f t="shared" si="3"/>
        <v>26000000</v>
      </c>
      <c r="O100" s="41" t="s">
        <v>360</v>
      </c>
      <c r="P100" s="41" t="s">
        <v>701</v>
      </c>
      <c r="Q100" s="41" t="s">
        <v>639</v>
      </c>
      <c r="R100" s="41" t="s">
        <v>343</v>
      </c>
      <c r="S100" s="40" t="s">
        <v>300</v>
      </c>
      <c r="T100" s="85" t="s">
        <v>397</v>
      </c>
      <c r="U100" s="40" t="str">
        <f>_xlfn.IFERROR(VLOOKUP(W100,C_GASTO,2,0),"")</f>
        <v>03- Recurso Humano</v>
      </c>
      <c r="V100" s="40" t="str">
        <f>_xlfn.IFERROR(VLOOKUP(W100,C_GASTO,3,0),"")</f>
        <v>01- Divulgación, asistencia técnica y capacitación de la población</v>
      </c>
      <c r="W100" s="40" t="s">
        <v>361</v>
      </c>
      <c r="X100" s="82" t="s">
        <v>249</v>
      </c>
      <c r="Y100" s="82" t="s">
        <v>185</v>
      </c>
      <c r="Z100" s="59"/>
      <c r="AA100" s="72"/>
      <c r="AB100" s="71"/>
      <c r="AC100" s="71"/>
      <c r="AD100" s="71"/>
      <c r="AE100" s="71"/>
      <c r="AF100" s="71"/>
      <c r="AG100" s="71"/>
      <c r="AH100" s="71" t="s">
        <v>510</v>
      </c>
      <c r="AI100" s="71" t="s">
        <v>629</v>
      </c>
      <c r="AJ100" s="71"/>
      <c r="AK100" s="71"/>
      <c r="AL100" s="71"/>
      <c r="AM100" s="71"/>
      <c r="AN100" s="71"/>
      <c r="AO100" s="71"/>
      <c r="AP100" s="71"/>
      <c r="AQ100" s="71"/>
      <c r="AR100" s="71"/>
      <c r="AS100" s="71"/>
      <c r="AT100" s="71"/>
      <c r="AU100" s="71"/>
      <c r="AV100" s="71"/>
      <c r="AW100" s="71"/>
      <c r="AX100" s="71"/>
      <c r="AY100" s="71"/>
      <c r="AZ100" s="71"/>
      <c r="BA100" s="71"/>
      <c r="BB100" s="71"/>
      <c r="BC100" s="71"/>
      <c r="BD100" s="84"/>
      <c r="BE100" s="84"/>
    </row>
    <row r="101" spans="1:57" s="77" customFormat="1" ht="90" thickBot="1">
      <c r="A101" s="78">
        <v>91</v>
      </c>
      <c r="B101" s="79">
        <v>80111501</v>
      </c>
      <c r="C101" s="80" t="s">
        <v>76</v>
      </c>
      <c r="D101" s="80" t="s">
        <v>139</v>
      </c>
      <c r="E101" s="79" t="s">
        <v>373</v>
      </c>
      <c r="F101" s="80" t="s">
        <v>120</v>
      </c>
      <c r="G101" s="80" t="s">
        <v>188</v>
      </c>
      <c r="H101" s="80" t="s">
        <v>194</v>
      </c>
      <c r="I101" s="40" t="s">
        <v>194</v>
      </c>
      <c r="J101" s="96">
        <v>4</v>
      </c>
      <c r="K101" s="40" t="s">
        <v>54</v>
      </c>
      <c r="L101" s="40" t="s">
        <v>38</v>
      </c>
      <c r="M101" s="81">
        <v>16400000</v>
      </c>
      <c r="N101" s="81">
        <f t="shared" si="3"/>
        <v>16400000</v>
      </c>
      <c r="O101" s="41" t="s">
        <v>374</v>
      </c>
      <c r="P101" s="41" t="s">
        <v>375</v>
      </c>
      <c r="Q101" s="109" t="s">
        <v>376</v>
      </c>
      <c r="R101" s="41" t="s">
        <v>334</v>
      </c>
      <c r="S101" s="40" t="s">
        <v>100</v>
      </c>
      <c r="T101" s="85" t="s">
        <v>330</v>
      </c>
      <c r="U101" s="40" t="s">
        <v>152</v>
      </c>
      <c r="V101" s="40" t="s">
        <v>153</v>
      </c>
      <c r="W101" s="40" t="s">
        <v>154</v>
      </c>
      <c r="X101" s="40" t="s">
        <v>249</v>
      </c>
      <c r="Y101" s="40" t="s">
        <v>185</v>
      </c>
      <c r="Z101" s="40" t="s">
        <v>614</v>
      </c>
      <c r="AA101" s="104"/>
      <c r="AB101" s="71"/>
      <c r="AC101" s="71" t="s">
        <v>421</v>
      </c>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84"/>
      <c r="BE101" s="84"/>
    </row>
    <row r="102" spans="1:57" s="77" customFormat="1" ht="126.75" customHeight="1" thickBot="1">
      <c r="A102" s="78">
        <v>92</v>
      </c>
      <c r="B102" s="80">
        <v>44103103</v>
      </c>
      <c r="C102" s="80" t="s">
        <v>75</v>
      </c>
      <c r="D102" s="80" t="s">
        <v>263</v>
      </c>
      <c r="E102" s="103" t="s">
        <v>271</v>
      </c>
      <c r="F102" s="80" t="s">
        <v>120</v>
      </c>
      <c r="G102" s="80" t="s">
        <v>194</v>
      </c>
      <c r="H102" s="80" t="s">
        <v>251</v>
      </c>
      <c r="I102" s="40" t="s">
        <v>252</v>
      </c>
      <c r="J102" s="40" t="s">
        <v>259</v>
      </c>
      <c r="K102" s="40" t="s">
        <v>52</v>
      </c>
      <c r="L102" s="40" t="s">
        <v>38</v>
      </c>
      <c r="M102" s="81">
        <v>13000000</v>
      </c>
      <c r="N102" s="81">
        <f t="shared" si="3"/>
        <v>13000000</v>
      </c>
      <c r="O102" s="40" t="s">
        <v>185</v>
      </c>
      <c r="P102" s="40" t="s">
        <v>185</v>
      </c>
      <c r="Q102" s="40" t="s">
        <v>185</v>
      </c>
      <c r="R102" s="40" t="s">
        <v>185</v>
      </c>
      <c r="S102" s="40" t="s">
        <v>108</v>
      </c>
      <c r="T102" s="40" t="s">
        <v>394</v>
      </c>
      <c r="U102" s="40" t="s">
        <v>83</v>
      </c>
      <c r="V102" s="40"/>
      <c r="W102" s="40" t="s">
        <v>173</v>
      </c>
      <c r="X102" s="82" t="s">
        <v>249</v>
      </c>
      <c r="Y102" s="82"/>
      <c r="Z102" s="59"/>
      <c r="AA102" s="72"/>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84"/>
      <c r="BE102" s="84"/>
    </row>
    <row r="103" spans="1:57" s="133" customFormat="1" ht="126.75" customHeight="1" thickBot="1">
      <c r="A103" s="124">
        <v>93</v>
      </c>
      <c r="B103" s="125">
        <v>80111501</v>
      </c>
      <c r="C103" s="125" t="s">
        <v>75</v>
      </c>
      <c r="D103" s="125" t="s">
        <v>262</v>
      </c>
      <c r="E103" s="126" t="s">
        <v>303</v>
      </c>
      <c r="F103" s="125" t="s">
        <v>120</v>
      </c>
      <c r="G103" s="148" t="s">
        <v>251</v>
      </c>
      <c r="H103" s="125" t="s">
        <v>251</v>
      </c>
      <c r="I103" s="139" t="s">
        <v>251</v>
      </c>
      <c r="J103" s="127" t="s">
        <v>192</v>
      </c>
      <c r="K103" s="127" t="s">
        <v>54</v>
      </c>
      <c r="L103" s="127" t="s">
        <v>38</v>
      </c>
      <c r="M103" s="128">
        <v>10682000</v>
      </c>
      <c r="N103" s="128">
        <f t="shared" si="3"/>
        <v>10682000</v>
      </c>
      <c r="O103" s="127" t="s">
        <v>185</v>
      </c>
      <c r="P103" s="127" t="s">
        <v>185</v>
      </c>
      <c r="Q103" s="127" t="s">
        <v>185</v>
      </c>
      <c r="R103" s="127" t="s">
        <v>185</v>
      </c>
      <c r="S103" s="127" t="s">
        <v>110</v>
      </c>
      <c r="T103" s="127" t="s">
        <v>398</v>
      </c>
      <c r="U103" s="127" t="s">
        <v>185</v>
      </c>
      <c r="V103" s="127" t="s">
        <v>185</v>
      </c>
      <c r="W103" s="127" t="s">
        <v>185</v>
      </c>
      <c r="X103" s="129" t="s">
        <v>201</v>
      </c>
      <c r="Y103" s="129" t="s">
        <v>185</v>
      </c>
      <c r="Z103" s="181"/>
      <c r="AA103" s="130"/>
      <c r="AB103" s="131"/>
      <c r="AC103" s="131"/>
      <c r="AD103" s="131"/>
      <c r="AE103" s="131"/>
      <c r="AF103" s="131"/>
      <c r="AG103" s="131"/>
      <c r="AH103" s="131"/>
      <c r="AI103" s="131"/>
      <c r="AJ103" s="131" t="s">
        <v>668</v>
      </c>
      <c r="AK103" s="131"/>
      <c r="AL103" s="131"/>
      <c r="AM103" s="131"/>
      <c r="AN103" s="131"/>
      <c r="AO103" s="131"/>
      <c r="AP103" s="131"/>
      <c r="AQ103" s="131"/>
      <c r="AR103" s="131"/>
      <c r="AS103" s="131"/>
      <c r="AT103" s="131"/>
      <c r="AU103" s="131"/>
      <c r="AV103" s="131"/>
      <c r="AW103" s="131"/>
      <c r="AX103" s="131"/>
      <c r="AY103" s="131"/>
      <c r="AZ103" s="131"/>
      <c r="BA103" s="131"/>
      <c r="BB103" s="131"/>
      <c r="BC103" s="131"/>
      <c r="BD103" s="132"/>
      <c r="BE103" s="132"/>
    </row>
    <row r="104" spans="1:57" s="77" customFormat="1" ht="126.75" customHeight="1" thickBot="1">
      <c r="A104" s="78">
        <v>94</v>
      </c>
      <c r="B104" s="80">
        <v>81112501</v>
      </c>
      <c r="C104" s="80" t="s">
        <v>75</v>
      </c>
      <c r="D104" s="80" t="s">
        <v>262</v>
      </c>
      <c r="E104" s="103" t="s">
        <v>270</v>
      </c>
      <c r="F104" s="80" t="s">
        <v>120</v>
      </c>
      <c r="G104" s="80" t="s">
        <v>194</v>
      </c>
      <c r="H104" s="80" t="s">
        <v>251</v>
      </c>
      <c r="I104" s="40" t="s">
        <v>252</v>
      </c>
      <c r="J104" s="40" t="s">
        <v>259</v>
      </c>
      <c r="K104" s="40" t="s">
        <v>52</v>
      </c>
      <c r="L104" s="40" t="s">
        <v>38</v>
      </c>
      <c r="M104" s="81">
        <v>5404000</v>
      </c>
      <c r="N104" s="81">
        <f t="shared" si="3"/>
        <v>5404000</v>
      </c>
      <c r="O104" s="40" t="s">
        <v>185</v>
      </c>
      <c r="P104" s="40" t="s">
        <v>185</v>
      </c>
      <c r="Q104" s="40" t="s">
        <v>185</v>
      </c>
      <c r="R104" s="40" t="s">
        <v>185</v>
      </c>
      <c r="S104" s="40" t="s">
        <v>108</v>
      </c>
      <c r="T104" s="40" t="s">
        <v>394</v>
      </c>
      <c r="U104" s="40" t="s">
        <v>83</v>
      </c>
      <c r="V104" s="40"/>
      <c r="W104" s="40" t="s">
        <v>173</v>
      </c>
      <c r="X104" s="82" t="s">
        <v>249</v>
      </c>
      <c r="Y104" s="82"/>
      <c r="Z104" s="114"/>
      <c r="AA104" s="47"/>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84"/>
      <c r="BE104" s="84"/>
    </row>
    <row r="105" spans="1:57" s="77" customFormat="1" ht="126.75" customHeight="1" thickBot="1">
      <c r="A105" s="78">
        <v>95</v>
      </c>
      <c r="B105" s="80">
        <v>81112501</v>
      </c>
      <c r="C105" s="80" t="s">
        <v>76</v>
      </c>
      <c r="D105" s="80" t="s">
        <v>139</v>
      </c>
      <c r="E105" s="79" t="s">
        <v>406</v>
      </c>
      <c r="F105" s="80" t="s">
        <v>120</v>
      </c>
      <c r="G105" s="80" t="s">
        <v>194</v>
      </c>
      <c r="H105" s="80" t="s">
        <v>251</v>
      </c>
      <c r="I105" s="40" t="s">
        <v>252</v>
      </c>
      <c r="J105" s="40">
        <v>10</v>
      </c>
      <c r="K105" s="40" t="s">
        <v>52</v>
      </c>
      <c r="L105" s="40" t="s">
        <v>38</v>
      </c>
      <c r="M105" s="81"/>
      <c r="N105" s="81">
        <f t="shared" si="3"/>
        <v>0</v>
      </c>
      <c r="O105" s="41" t="s">
        <v>311</v>
      </c>
      <c r="P105" s="41" t="s">
        <v>312</v>
      </c>
      <c r="Q105" s="40" t="s">
        <v>327</v>
      </c>
      <c r="R105" s="41" t="s">
        <v>170</v>
      </c>
      <c r="S105" s="40" t="s">
        <v>108</v>
      </c>
      <c r="T105" s="40" t="s">
        <v>394</v>
      </c>
      <c r="U105" s="40" t="s">
        <v>159</v>
      </c>
      <c r="V105" s="40" t="s">
        <v>160</v>
      </c>
      <c r="W105" s="40" t="s">
        <v>328</v>
      </c>
      <c r="X105" s="82" t="s">
        <v>249</v>
      </c>
      <c r="Y105" s="82" t="s">
        <v>185</v>
      </c>
      <c r="Z105" s="114"/>
      <c r="AA105" s="47"/>
      <c r="AB105" s="71"/>
      <c r="AC105" s="71"/>
      <c r="AD105" s="71"/>
      <c r="AE105" s="71"/>
      <c r="AF105" s="71"/>
      <c r="AG105" s="71"/>
      <c r="AH105" s="71"/>
      <c r="AI105" s="71" t="s">
        <v>617</v>
      </c>
      <c r="AJ105" s="71"/>
      <c r="AK105" s="71"/>
      <c r="AL105" s="71"/>
      <c r="AM105" s="71"/>
      <c r="AN105" s="71"/>
      <c r="AO105" s="71"/>
      <c r="AP105" s="71"/>
      <c r="AQ105" s="71"/>
      <c r="AR105" s="71"/>
      <c r="AS105" s="71"/>
      <c r="AT105" s="71"/>
      <c r="AU105" s="71"/>
      <c r="AV105" s="71"/>
      <c r="AW105" s="71"/>
      <c r="AX105" s="71"/>
      <c r="AY105" s="71"/>
      <c r="AZ105" s="71"/>
      <c r="BA105" s="71"/>
      <c r="BB105" s="71"/>
      <c r="BC105" s="71"/>
      <c r="BD105" s="84"/>
      <c r="BE105" s="84"/>
    </row>
    <row r="106" spans="1:57" s="77" customFormat="1" ht="126.75" customHeight="1" thickBot="1">
      <c r="A106" s="78">
        <v>96</v>
      </c>
      <c r="B106" s="80">
        <v>80111501</v>
      </c>
      <c r="C106" s="80" t="s">
        <v>76</v>
      </c>
      <c r="D106" s="80" t="s">
        <v>139</v>
      </c>
      <c r="E106" s="101" t="s">
        <v>384</v>
      </c>
      <c r="F106" s="44" t="s">
        <v>120</v>
      </c>
      <c r="G106" s="44" t="s">
        <v>251</v>
      </c>
      <c r="H106" s="80" t="s">
        <v>251</v>
      </c>
      <c r="I106" s="102" t="s">
        <v>251</v>
      </c>
      <c r="J106" s="85" t="s">
        <v>647</v>
      </c>
      <c r="K106" s="40" t="s">
        <v>54</v>
      </c>
      <c r="L106" s="97" t="s">
        <v>38</v>
      </c>
      <c r="M106" s="81">
        <v>42000000</v>
      </c>
      <c r="N106" s="81">
        <v>42000000</v>
      </c>
      <c r="O106" s="41" t="s">
        <v>311</v>
      </c>
      <c r="P106" s="41" t="s">
        <v>312</v>
      </c>
      <c r="Q106" s="41" t="s">
        <v>342</v>
      </c>
      <c r="R106" s="41" t="s">
        <v>343</v>
      </c>
      <c r="S106" s="40" t="s">
        <v>300</v>
      </c>
      <c r="T106" s="85" t="s">
        <v>397</v>
      </c>
      <c r="U106" s="40" t="s">
        <v>152</v>
      </c>
      <c r="V106" s="40" t="s">
        <v>153</v>
      </c>
      <c r="W106" s="40" t="s">
        <v>154</v>
      </c>
      <c r="X106" s="82" t="s">
        <v>249</v>
      </c>
      <c r="Y106" s="82" t="s">
        <v>185</v>
      </c>
      <c r="Z106" s="114"/>
      <c r="AA106" s="47"/>
      <c r="AB106" s="71"/>
      <c r="AC106" s="71"/>
      <c r="AD106" s="71"/>
      <c r="AE106" s="71"/>
      <c r="AF106" s="71"/>
      <c r="AG106" s="71"/>
      <c r="AH106" s="71" t="s">
        <v>516</v>
      </c>
      <c r="AI106" s="71" t="s">
        <v>630</v>
      </c>
      <c r="AJ106" s="71"/>
      <c r="AK106" s="71"/>
      <c r="AL106" s="71"/>
      <c r="AM106" s="71"/>
      <c r="AN106" s="71"/>
      <c r="AO106" s="71"/>
      <c r="AP106" s="71"/>
      <c r="AQ106" s="71"/>
      <c r="AR106" s="71"/>
      <c r="AS106" s="71"/>
      <c r="AT106" s="71"/>
      <c r="AU106" s="71"/>
      <c r="AV106" s="71"/>
      <c r="AW106" s="71"/>
      <c r="AX106" s="71"/>
      <c r="AY106" s="71"/>
      <c r="AZ106" s="71"/>
      <c r="BA106" s="71"/>
      <c r="BB106" s="71"/>
      <c r="BC106" s="71"/>
      <c r="BD106" s="84"/>
      <c r="BE106" s="84"/>
    </row>
    <row r="107" spans="1:57" s="77" customFormat="1" ht="126.75" customHeight="1" thickBot="1">
      <c r="A107" s="78">
        <v>97</v>
      </c>
      <c r="B107" s="80">
        <v>81112501</v>
      </c>
      <c r="C107" s="80" t="s">
        <v>75</v>
      </c>
      <c r="D107" s="80" t="s">
        <v>262</v>
      </c>
      <c r="E107" s="103" t="s">
        <v>272</v>
      </c>
      <c r="F107" s="80" t="s">
        <v>120</v>
      </c>
      <c r="G107" s="80" t="s">
        <v>252</v>
      </c>
      <c r="H107" s="80" t="s">
        <v>264</v>
      </c>
      <c r="I107" s="40" t="s">
        <v>265</v>
      </c>
      <c r="J107" s="40" t="s">
        <v>259</v>
      </c>
      <c r="K107" s="40" t="s">
        <v>52</v>
      </c>
      <c r="L107" s="40" t="s">
        <v>38</v>
      </c>
      <c r="M107" s="81">
        <v>12285000</v>
      </c>
      <c r="N107" s="81">
        <f>+M107</f>
        <v>12285000</v>
      </c>
      <c r="O107" s="40" t="s">
        <v>185</v>
      </c>
      <c r="P107" s="40" t="s">
        <v>185</v>
      </c>
      <c r="Q107" s="98" t="s">
        <v>185</v>
      </c>
      <c r="R107" s="40" t="s">
        <v>185</v>
      </c>
      <c r="S107" s="40" t="s">
        <v>108</v>
      </c>
      <c r="T107" s="40" t="s">
        <v>394</v>
      </c>
      <c r="U107" s="40" t="s">
        <v>83</v>
      </c>
      <c r="V107" s="40"/>
      <c r="W107" s="40" t="s">
        <v>173</v>
      </c>
      <c r="X107" s="82" t="s">
        <v>249</v>
      </c>
      <c r="Y107" s="82"/>
      <c r="Z107" s="114"/>
      <c r="AA107" s="72"/>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84"/>
      <c r="BE107" s="84"/>
    </row>
    <row r="108" spans="1:57" s="77" customFormat="1" ht="126.75" customHeight="1" thickBot="1">
      <c r="A108" s="78">
        <v>98</v>
      </c>
      <c r="B108" s="80">
        <v>80111501</v>
      </c>
      <c r="C108" s="80" t="s">
        <v>76</v>
      </c>
      <c r="D108" s="80" t="s">
        <v>138</v>
      </c>
      <c r="E108" s="80" t="s">
        <v>243</v>
      </c>
      <c r="F108" s="80" t="s">
        <v>120</v>
      </c>
      <c r="G108" s="80" t="s">
        <v>264</v>
      </c>
      <c r="H108" s="80" t="s">
        <v>264</v>
      </c>
      <c r="I108" s="40" t="s">
        <v>265</v>
      </c>
      <c r="J108" s="40" t="s">
        <v>259</v>
      </c>
      <c r="K108" s="40" t="s">
        <v>54</v>
      </c>
      <c r="L108" s="40" t="s">
        <v>38</v>
      </c>
      <c r="M108" s="81">
        <v>4056000</v>
      </c>
      <c r="N108" s="81">
        <f>+M108</f>
        <v>4056000</v>
      </c>
      <c r="O108" s="40" t="s">
        <v>150</v>
      </c>
      <c r="P108" s="40" t="s">
        <v>177</v>
      </c>
      <c r="Q108" s="98" t="s">
        <v>164</v>
      </c>
      <c r="R108" s="40" t="s">
        <v>151</v>
      </c>
      <c r="S108" s="40" t="s">
        <v>99</v>
      </c>
      <c r="T108" s="40" t="s">
        <v>330</v>
      </c>
      <c r="U108" s="40" t="s">
        <v>152</v>
      </c>
      <c r="V108" s="40" t="s">
        <v>153</v>
      </c>
      <c r="W108" s="40" t="s">
        <v>154</v>
      </c>
      <c r="X108" s="82" t="s">
        <v>201</v>
      </c>
      <c r="Y108" s="82" t="s">
        <v>185</v>
      </c>
      <c r="Z108" s="114"/>
      <c r="AA108" s="72"/>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84"/>
      <c r="BE108" s="84"/>
    </row>
    <row r="109" spans="1:57" s="77" customFormat="1" ht="128.25" thickBot="1">
      <c r="A109" s="78">
        <v>99</v>
      </c>
      <c r="B109" s="107">
        <v>73111505</v>
      </c>
      <c r="C109" s="80" t="s">
        <v>76</v>
      </c>
      <c r="D109" s="80" t="s">
        <v>138</v>
      </c>
      <c r="E109" s="80" t="s">
        <v>308</v>
      </c>
      <c r="F109" s="80" t="s">
        <v>120</v>
      </c>
      <c r="G109" s="80" t="s">
        <v>264</v>
      </c>
      <c r="H109" s="80" t="s">
        <v>264</v>
      </c>
      <c r="I109" s="40" t="s">
        <v>265</v>
      </c>
      <c r="J109" s="40" t="s">
        <v>307</v>
      </c>
      <c r="K109" s="40" t="s">
        <v>78</v>
      </c>
      <c r="L109" s="40" t="s">
        <v>37</v>
      </c>
      <c r="M109" s="81">
        <v>461386800</v>
      </c>
      <c r="N109" s="81">
        <f>+M109</f>
        <v>461386800</v>
      </c>
      <c r="O109" s="40" t="s">
        <v>150</v>
      </c>
      <c r="P109" s="40" t="s">
        <v>177</v>
      </c>
      <c r="Q109" s="98" t="s">
        <v>157</v>
      </c>
      <c r="R109" s="40" t="s">
        <v>151</v>
      </c>
      <c r="S109" s="40" t="s">
        <v>107</v>
      </c>
      <c r="T109" s="40" t="s">
        <v>396</v>
      </c>
      <c r="U109" s="40" t="s">
        <v>159</v>
      </c>
      <c r="V109" s="40" t="s">
        <v>160</v>
      </c>
      <c r="W109" s="40" t="s">
        <v>161</v>
      </c>
      <c r="X109" s="82" t="s">
        <v>201</v>
      </c>
      <c r="Y109" s="82" t="s">
        <v>185</v>
      </c>
      <c r="Z109" s="114"/>
      <c r="AA109" s="72"/>
      <c r="AB109" s="71"/>
      <c r="AC109" s="71"/>
      <c r="AD109" s="71"/>
      <c r="AE109" s="71" t="s">
        <v>477</v>
      </c>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84"/>
      <c r="BE109" s="84"/>
    </row>
    <row r="110" spans="1:57" s="77" customFormat="1" ht="128.25" thickBot="1">
      <c r="A110" s="78">
        <v>100</v>
      </c>
      <c r="B110" s="80">
        <v>84111603</v>
      </c>
      <c r="C110" s="80" t="s">
        <v>76</v>
      </c>
      <c r="D110" s="80" t="s">
        <v>138</v>
      </c>
      <c r="E110" s="80" t="s">
        <v>144</v>
      </c>
      <c r="F110" s="80" t="s">
        <v>120</v>
      </c>
      <c r="G110" s="80" t="s">
        <v>265</v>
      </c>
      <c r="H110" s="80" t="s">
        <v>265</v>
      </c>
      <c r="I110" s="40" t="s">
        <v>275</v>
      </c>
      <c r="J110" s="40" t="s">
        <v>282</v>
      </c>
      <c r="K110" s="40" t="s">
        <v>54</v>
      </c>
      <c r="L110" s="40" t="s">
        <v>38</v>
      </c>
      <c r="M110" s="81">
        <v>7280000</v>
      </c>
      <c r="N110" s="81">
        <f>+M110</f>
        <v>7280000</v>
      </c>
      <c r="O110" s="40" t="s">
        <v>150</v>
      </c>
      <c r="P110" s="40" t="s">
        <v>177</v>
      </c>
      <c r="Q110" s="40" t="s">
        <v>164</v>
      </c>
      <c r="R110" s="40" t="s">
        <v>151</v>
      </c>
      <c r="S110" s="40" t="s">
        <v>99</v>
      </c>
      <c r="T110" s="40" t="s">
        <v>330</v>
      </c>
      <c r="U110" s="40" t="s">
        <v>152</v>
      </c>
      <c r="V110" s="40" t="s">
        <v>153</v>
      </c>
      <c r="W110" s="40" t="s">
        <v>154</v>
      </c>
      <c r="X110" s="82" t="s">
        <v>201</v>
      </c>
      <c r="Y110" s="82" t="s">
        <v>185</v>
      </c>
      <c r="Z110" s="114"/>
      <c r="AA110" s="72"/>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84"/>
      <c r="BE110" s="84"/>
    </row>
    <row r="111" spans="1:57" s="77" customFormat="1" ht="153.75" thickBot="1">
      <c r="A111" s="78">
        <v>101</v>
      </c>
      <c r="B111" s="79" t="s">
        <v>219</v>
      </c>
      <c r="C111" s="80" t="s">
        <v>75</v>
      </c>
      <c r="D111" s="79" t="s">
        <v>216</v>
      </c>
      <c r="E111" s="101" t="s">
        <v>304</v>
      </c>
      <c r="F111" s="80" t="s">
        <v>121</v>
      </c>
      <c r="G111" s="80" t="s">
        <v>183</v>
      </c>
      <c r="H111" s="80" t="s">
        <v>183</v>
      </c>
      <c r="I111" s="40" t="s">
        <v>183</v>
      </c>
      <c r="J111" s="40" t="s">
        <v>282</v>
      </c>
      <c r="K111" s="40" t="s">
        <v>51</v>
      </c>
      <c r="L111" s="40" t="s">
        <v>38</v>
      </c>
      <c r="M111" s="81">
        <v>12700000</v>
      </c>
      <c r="N111" s="81">
        <v>12700000</v>
      </c>
      <c r="O111" s="40" t="s">
        <v>185</v>
      </c>
      <c r="P111" s="40" t="s">
        <v>185</v>
      </c>
      <c r="Q111" s="40" t="s">
        <v>185</v>
      </c>
      <c r="R111" s="40" t="s">
        <v>185</v>
      </c>
      <c r="S111" s="40" t="s">
        <v>106</v>
      </c>
      <c r="T111" s="40" t="s">
        <v>396</v>
      </c>
      <c r="U111" s="40" t="s">
        <v>185</v>
      </c>
      <c r="V111" s="40" t="s">
        <v>185</v>
      </c>
      <c r="W111" s="40" t="s">
        <v>185</v>
      </c>
      <c r="X111" s="82" t="s">
        <v>201</v>
      </c>
      <c r="Y111" s="82" t="s">
        <v>185</v>
      </c>
      <c r="Z111" s="189" t="s">
        <v>493</v>
      </c>
      <c r="AA111" s="83"/>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84"/>
      <c r="BE111" s="84"/>
    </row>
    <row r="112" spans="1:57" s="77" customFormat="1" ht="102.75" thickBot="1">
      <c r="A112" s="78">
        <v>102</v>
      </c>
      <c r="B112" s="80">
        <v>92101501</v>
      </c>
      <c r="C112" s="80" t="s">
        <v>75</v>
      </c>
      <c r="D112" s="110" t="s">
        <v>196</v>
      </c>
      <c r="E112" s="79" t="s">
        <v>306</v>
      </c>
      <c r="F112" s="80" t="s">
        <v>121</v>
      </c>
      <c r="G112" s="80" t="s">
        <v>183</v>
      </c>
      <c r="H112" s="80" t="s">
        <v>183</v>
      </c>
      <c r="I112" s="40" t="s">
        <v>183</v>
      </c>
      <c r="J112" s="40" t="s">
        <v>282</v>
      </c>
      <c r="K112" s="40" t="s">
        <v>51</v>
      </c>
      <c r="L112" s="40" t="s">
        <v>38</v>
      </c>
      <c r="M112" s="81">
        <v>9500000</v>
      </c>
      <c r="N112" s="81">
        <v>9500000</v>
      </c>
      <c r="O112" s="40" t="s">
        <v>185</v>
      </c>
      <c r="P112" s="40" t="s">
        <v>185</v>
      </c>
      <c r="Q112" s="40" t="s">
        <v>185</v>
      </c>
      <c r="R112" s="40" t="s">
        <v>185</v>
      </c>
      <c r="S112" s="40" t="s">
        <v>106</v>
      </c>
      <c r="T112" s="40" t="s">
        <v>396</v>
      </c>
      <c r="U112" s="40" t="s">
        <v>185</v>
      </c>
      <c r="V112" s="40" t="s">
        <v>185</v>
      </c>
      <c r="W112" s="40" t="s">
        <v>185</v>
      </c>
      <c r="X112" s="82" t="s">
        <v>201</v>
      </c>
      <c r="Y112" s="82" t="s">
        <v>185</v>
      </c>
      <c r="Z112" s="116" t="s">
        <v>439</v>
      </c>
      <c r="AA112" s="72"/>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84"/>
      <c r="BE112" s="84"/>
    </row>
    <row r="113" spans="1:55" s="77" customFormat="1" ht="141" thickBot="1">
      <c r="A113" s="78">
        <v>103</v>
      </c>
      <c r="B113" s="80">
        <v>80111501</v>
      </c>
      <c r="C113" s="80" t="s">
        <v>76</v>
      </c>
      <c r="D113" s="80" t="s">
        <v>139</v>
      </c>
      <c r="E113" s="101" t="s">
        <v>380</v>
      </c>
      <c r="F113" s="44" t="s">
        <v>381</v>
      </c>
      <c r="G113" s="44" t="s">
        <v>183</v>
      </c>
      <c r="H113" s="80" t="s">
        <v>183</v>
      </c>
      <c r="I113" s="102" t="s">
        <v>183</v>
      </c>
      <c r="J113" s="85">
        <v>6</v>
      </c>
      <c r="K113" s="40" t="s">
        <v>51</v>
      </c>
      <c r="L113" s="97" t="s">
        <v>38</v>
      </c>
      <c r="M113" s="81">
        <v>10694588</v>
      </c>
      <c r="N113" s="81">
        <v>10694588</v>
      </c>
      <c r="O113" s="41" t="s">
        <v>311</v>
      </c>
      <c r="P113" s="41" t="s">
        <v>312</v>
      </c>
      <c r="Q113" s="41" t="s">
        <v>342</v>
      </c>
      <c r="R113" s="41" t="s">
        <v>343</v>
      </c>
      <c r="S113" s="40" t="s">
        <v>300</v>
      </c>
      <c r="T113" s="85" t="s">
        <v>397</v>
      </c>
      <c r="U113" s="40" t="s">
        <v>152</v>
      </c>
      <c r="V113" s="40" t="s">
        <v>153</v>
      </c>
      <c r="W113" s="40" t="s">
        <v>154</v>
      </c>
      <c r="X113" s="82" t="s">
        <v>249</v>
      </c>
      <c r="Y113" s="82" t="s">
        <v>185</v>
      </c>
      <c r="Z113" s="116" t="s">
        <v>469</v>
      </c>
      <c r="AA113" s="72"/>
      <c r="AB113" s="153"/>
      <c r="AC113" s="153"/>
      <c r="AD113" s="153"/>
      <c r="AE113" s="153"/>
      <c r="AF113" s="153"/>
      <c r="AG113" s="153"/>
      <c r="AH113" s="153" t="s">
        <v>514</v>
      </c>
      <c r="AI113" s="153"/>
      <c r="AJ113" s="153"/>
      <c r="AK113" s="71"/>
      <c r="AL113" s="71"/>
      <c r="AM113" s="71"/>
      <c r="AN113" s="71"/>
      <c r="AO113" s="71"/>
      <c r="AP113" s="71"/>
      <c r="AQ113" s="71"/>
      <c r="AR113" s="71"/>
      <c r="AS113" s="71"/>
      <c r="AT113" s="71"/>
      <c r="AU113" s="71"/>
      <c r="AV113" s="71"/>
      <c r="AW113" s="71"/>
      <c r="AX113" s="71"/>
      <c r="AY113" s="71"/>
      <c r="AZ113" s="71"/>
      <c r="BA113" s="71"/>
      <c r="BB113" s="71"/>
      <c r="BC113" s="71"/>
    </row>
    <row r="114" spans="1:36" s="77" customFormat="1" ht="63.75">
      <c r="A114" s="78">
        <v>104</v>
      </c>
      <c r="B114" s="80">
        <v>80141607</v>
      </c>
      <c r="C114" s="80" t="s">
        <v>75</v>
      </c>
      <c r="D114" s="79" t="s">
        <v>285</v>
      </c>
      <c r="E114" s="79" t="s">
        <v>297</v>
      </c>
      <c r="F114" s="80" t="s">
        <v>121</v>
      </c>
      <c r="G114" s="80" t="s">
        <v>187</v>
      </c>
      <c r="H114" s="80" t="s">
        <v>187</v>
      </c>
      <c r="I114" s="80" t="s">
        <v>188</v>
      </c>
      <c r="J114" s="41" t="s">
        <v>185</v>
      </c>
      <c r="K114" s="40" t="s">
        <v>51</v>
      </c>
      <c r="L114" s="40" t="s">
        <v>38</v>
      </c>
      <c r="M114" s="81">
        <v>1000000000</v>
      </c>
      <c r="N114" s="81">
        <v>1000000000</v>
      </c>
      <c r="O114" s="85" t="s">
        <v>185</v>
      </c>
      <c r="P114" s="85" t="s">
        <v>185</v>
      </c>
      <c r="Q114" s="111" t="s">
        <v>185</v>
      </c>
      <c r="R114" s="41" t="s">
        <v>299</v>
      </c>
      <c r="S114" s="40" t="s">
        <v>300</v>
      </c>
      <c r="T114" s="85" t="s">
        <v>397</v>
      </c>
      <c r="U114" s="41" t="s">
        <v>185</v>
      </c>
      <c r="V114" s="41" t="s">
        <v>185</v>
      </c>
      <c r="W114" s="41" t="s">
        <v>185</v>
      </c>
      <c r="X114" s="82"/>
      <c r="Y114" s="82"/>
      <c r="Z114" s="112">
        <v>0</v>
      </c>
      <c r="AA114" s="112"/>
      <c r="AB114" s="112"/>
      <c r="AC114" s="112"/>
      <c r="AD114" s="112"/>
      <c r="AE114" s="112"/>
      <c r="AF114" s="112"/>
      <c r="AG114" s="112"/>
      <c r="AH114" s="112"/>
      <c r="AI114" s="112"/>
      <c r="AJ114" s="112"/>
    </row>
    <row r="115" spans="1:36" s="77" customFormat="1" ht="90" thickBot="1">
      <c r="A115" s="78">
        <v>105</v>
      </c>
      <c r="B115" s="79">
        <v>80111501</v>
      </c>
      <c r="C115" s="79" t="s">
        <v>76</v>
      </c>
      <c r="D115" s="79" t="s">
        <v>138</v>
      </c>
      <c r="E115" s="79" t="s">
        <v>430</v>
      </c>
      <c r="F115" s="44" t="s">
        <v>122</v>
      </c>
      <c r="G115" s="80" t="s">
        <v>183</v>
      </c>
      <c r="H115" s="80" t="s">
        <v>183</v>
      </c>
      <c r="I115" s="40" t="s">
        <v>183</v>
      </c>
      <c r="J115" s="41" t="s">
        <v>434</v>
      </c>
      <c r="K115" s="40" t="s">
        <v>54</v>
      </c>
      <c r="L115" s="40" t="s">
        <v>38</v>
      </c>
      <c r="M115" s="113">
        <v>0</v>
      </c>
      <c r="N115" s="113">
        <v>0</v>
      </c>
      <c r="O115" s="90" t="s">
        <v>431</v>
      </c>
      <c r="P115" s="90" t="s">
        <v>432</v>
      </c>
      <c r="Q115" s="90"/>
      <c r="R115" s="41" t="s">
        <v>151</v>
      </c>
      <c r="S115" s="40" t="s">
        <v>111</v>
      </c>
      <c r="T115" s="96" t="s">
        <v>433</v>
      </c>
      <c r="U115" s="41" t="s">
        <v>151</v>
      </c>
      <c r="V115" s="79" t="s">
        <v>404</v>
      </c>
      <c r="W115" s="79" t="s">
        <v>405</v>
      </c>
      <c r="X115" s="82" t="s">
        <v>201</v>
      </c>
      <c r="Y115" s="82" t="s">
        <v>185</v>
      </c>
      <c r="Z115" s="190" t="s">
        <v>492</v>
      </c>
      <c r="AA115" s="112"/>
      <c r="AB115" s="112"/>
      <c r="AC115" s="163" t="s">
        <v>423</v>
      </c>
      <c r="AD115" s="112"/>
      <c r="AE115" s="112"/>
      <c r="AF115" s="112"/>
      <c r="AG115" s="112"/>
      <c r="AH115" s="112"/>
      <c r="AI115" s="112"/>
      <c r="AJ115" s="112"/>
    </row>
    <row r="116" spans="1:55" s="77" customFormat="1" ht="141" thickBot="1">
      <c r="A116" s="78">
        <v>106</v>
      </c>
      <c r="B116" s="80" t="s">
        <v>310</v>
      </c>
      <c r="C116" s="80" t="s">
        <v>76</v>
      </c>
      <c r="D116" s="80" t="s">
        <v>139</v>
      </c>
      <c r="E116" s="40" t="s">
        <v>422</v>
      </c>
      <c r="F116" s="40" t="s">
        <v>120</v>
      </c>
      <c r="G116" s="40" t="s">
        <v>188</v>
      </c>
      <c r="H116" s="40" t="s">
        <v>194</v>
      </c>
      <c r="I116" s="40" t="s">
        <v>194</v>
      </c>
      <c r="J116" s="41" t="s">
        <v>301</v>
      </c>
      <c r="K116" s="40" t="s">
        <v>54</v>
      </c>
      <c r="L116" s="40" t="s">
        <v>38</v>
      </c>
      <c r="M116" s="81"/>
      <c r="N116" s="81"/>
      <c r="O116" s="41" t="s">
        <v>311</v>
      </c>
      <c r="P116" s="41" t="s">
        <v>312</v>
      </c>
      <c r="Q116" s="41" t="s">
        <v>315</v>
      </c>
      <c r="R116" s="41" t="s">
        <v>299</v>
      </c>
      <c r="S116" s="40" t="s">
        <v>100</v>
      </c>
      <c r="T116" s="40" t="s">
        <v>424</v>
      </c>
      <c r="U116" s="40" t="s">
        <v>152</v>
      </c>
      <c r="V116" s="40" t="s">
        <v>153</v>
      </c>
      <c r="W116" s="40" t="s">
        <v>154</v>
      </c>
      <c r="X116" s="82" t="s">
        <v>249</v>
      </c>
      <c r="Y116" s="82" t="s">
        <v>185</v>
      </c>
      <c r="Z116" s="114"/>
      <c r="AA116" s="72"/>
      <c r="AB116" s="154"/>
      <c r="AC116" s="154" t="s">
        <v>423</v>
      </c>
      <c r="AD116" s="154"/>
      <c r="AE116" s="154"/>
      <c r="AF116" s="154"/>
      <c r="AG116" s="154"/>
      <c r="AH116" s="154" t="s">
        <v>515</v>
      </c>
      <c r="AI116" s="154"/>
      <c r="AJ116" s="154"/>
      <c r="AK116" s="71"/>
      <c r="AL116" s="71"/>
      <c r="AM116" s="71"/>
      <c r="AN116" s="71"/>
      <c r="AO116" s="71"/>
      <c r="AP116" s="71"/>
      <c r="AQ116" s="71"/>
      <c r="AR116" s="71"/>
      <c r="AS116" s="71"/>
      <c r="AT116" s="71"/>
      <c r="AU116" s="71"/>
      <c r="AV116" s="71"/>
      <c r="AW116" s="71"/>
      <c r="AX116" s="71"/>
      <c r="AY116" s="71"/>
      <c r="AZ116" s="71"/>
      <c r="BA116" s="71"/>
      <c r="BB116" s="71"/>
      <c r="BC116" s="71"/>
    </row>
    <row r="117" spans="1:55" s="77" customFormat="1" ht="51.75" thickBot="1">
      <c r="A117" s="78">
        <v>107</v>
      </c>
      <c r="B117" s="80" t="s">
        <v>441</v>
      </c>
      <c r="C117" s="72" t="s">
        <v>75</v>
      </c>
      <c r="D117" s="114" t="s">
        <v>442</v>
      </c>
      <c r="E117" s="40" t="s">
        <v>443</v>
      </c>
      <c r="F117" s="40" t="s">
        <v>122</v>
      </c>
      <c r="G117" s="40" t="s">
        <v>183</v>
      </c>
      <c r="H117" s="40" t="s">
        <v>183</v>
      </c>
      <c r="I117" s="40" t="s">
        <v>199</v>
      </c>
      <c r="J117" s="40" t="s">
        <v>259</v>
      </c>
      <c r="K117" s="40" t="s">
        <v>444</v>
      </c>
      <c r="L117" s="40" t="s">
        <v>38</v>
      </c>
      <c r="M117" s="81">
        <v>0</v>
      </c>
      <c r="N117" s="81">
        <v>0</v>
      </c>
      <c r="O117" s="85" t="s">
        <v>185</v>
      </c>
      <c r="P117" s="85" t="s">
        <v>185</v>
      </c>
      <c r="Q117" s="111" t="s">
        <v>185</v>
      </c>
      <c r="R117" s="115" t="s">
        <v>158</v>
      </c>
      <c r="S117" s="40" t="s">
        <v>106</v>
      </c>
      <c r="T117" s="40" t="s">
        <v>396</v>
      </c>
      <c r="U117" s="85" t="s">
        <v>185</v>
      </c>
      <c r="V117" s="85" t="s">
        <v>185</v>
      </c>
      <c r="W117" s="111" t="s">
        <v>185</v>
      </c>
      <c r="X117" s="82" t="s">
        <v>249</v>
      </c>
      <c r="Y117" s="82" t="s">
        <v>185</v>
      </c>
      <c r="Z117" s="116" t="s">
        <v>491</v>
      </c>
      <c r="AA117" s="114"/>
      <c r="AB117" s="114"/>
      <c r="AC117" s="114"/>
      <c r="AD117" s="114" t="s">
        <v>447</v>
      </c>
      <c r="AE117" s="72"/>
      <c r="AF117" s="117"/>
      <c r="AG117" s="118"/>
      <c r="AH117" s="119"/>
      <c r="AI117" s="71"/>
      <c r="AJ117" s="71"/>
      <c r="AK117" s="71"/>
      <c r="AL117" s="71"/>
      <c r="AM117" s="71"/>
      <c r="AN117" s="71"/>
      <c r="AO117" s="71"/>
      <c r="AP117" s="71"/>
      <c r="AQ117" s="71"/>
      <c r="AR117" s="71"/>
      <c r="AS117" s="71"/>
      <c r="AT117" s="71"/>
      <c r="AU117" s="71"/>
      <c r="AV117" s="71"/>
      <c r="AW117" s="71"/>
      <c r="AX117" s="71"/>
      <c r="AY117" s="71"/>
      <c r="AZ117" s="71"/>
      <c r="BA117" s="71"/>
      <c r="BB117" s="71"/>
      <c r="BC117" s="71"/>
    </row>
    <row r="118" spans="1:55" s="77" customFormat="1" ht="51.75" thickBot="1">
      <c r="A118" s="78">
        <v>108</v>
      </c>
      <c r="B118" s="80">
        <v>78102203</v>
      </c>
      <c r="C118" s="80" t="s">
        <v>75</v>
      </c>
      <c r="D118" s="80" t="s">
        <v>193</v>
      </c>
      <c r="E118" s="40" t="s">
        <v>445</v>
      </c>
      <c r="F118" s="40" t="s">
        <v>122</v>
      </c>
      <c r="G118" s="40" t="s">
        <v>183</v>
      </c>
      <c r="H118" s="40" t="s">
        <v>183</v>
      </c>
      <c r="I118" s="40" t="s">
        <v>199</v>
      </c>
      <c r="J118" s="40" t="s">
        <v>281</v>
      </c>
      <c r="K118" s="40" t="s">
        <v>52</v>
      </c>
      <c r="L118" s="40" t="s">
        <v>38</v>
      </c>
      <c r="M118" s="81">
        <v>0</v>
      </c>
      <c r="N118" s="81">
        <f>+M118</f>
        <v>0</v>
      </c>
      <c r="O118" s="40" t="s">
        <v>185</v>
      </c>
      <c r="P118" s="40" t="s">
        <v>185</v>
      </c>
      <c r="Q118" s="98" t="s">
        <v>185</v>
      </c>
      <c r="R118" s="40" t="s">
        <v>158</v>
      </c>
      <c r="S118" s="40" t="s">
        <v>106</v>
      </c>
      <c r="T118" s="40" t="s">
        <v>396</v>
      </c>
      <c r="U118" s="40" t="s">
        <v>185</v>
      </c>
      <c r="V118" s="40" t="s">
        <v>185</v>
      </c>
      <c r="W118" s="40" t="s">
        <v>185</v>
      </c>
      <c r="X118" s="82" t="s">
        <v>201</v>
      </c>
      <c r="Y118" s="82" t="s">
        <v>185</v>
      </c>
      <c r="Z118" s="116" t="s">
        <v>490</v>
      </c>
      <c r="AA118" s="72"/>
      <c r="AB118" s="71"/>
      <c r="AC118" s="71"/>
      <c r="AD118" s="114" t="s">
        <v>447</v>
      </c>
      <c r="AE118" s="71" t="s">
        <v>471</v>
      </c>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row>
    <row r="119" spans="1:55" s="77" customFormat="1" ht="123.75" customHeight="1" thickBot="1">
      <c r="A119" s="78">
        <v>109</v>
      </c>
      <c r="B119" s="80" t="s">
        <v>200</v>
      </c>
      <c r="C119" s="80" t="s">
        <v>75</v>
      </c>
      <c r="D119" s="80" t="s">
        <v>134</v>
      </c>
      <c r="E119" s="40" t="s">
        <v>487</v>
      </c>
      <c r="F119" s="40" t="s">
        <v>122</v>
      </c>
      <c r="G119" s="40" t="s">
        <v>183</v>
      </c>
      <c r="H119" s="40" t="s">
        <v>183</v>
      </c>
      <c r="I119" s="40" t="s">
        <v>199</v>
      </c>
      <c r="J119" s="40" t="s">
        <v>446</v>
      </c>
      <c r="K119" s="40" t="s">
        <v>55</v>
      </c>
      <c r="L119" s="40" t="s">
        <v>38</v>
      </c>
      <c r="M119" s="81">
        <v>0</v>
      </c>
      <c r="N119" s="81">
        <f>+M119</f>
        <v>0</v>
      </c>
      <c r="O119" s="40" t="s">
        <v>185</v>
      </c>
      <c r="P119" s="40" t="s">
        <v>185</v>
      </c>
      <c r="Q119" s="40" t="s">
        <v>185</v>
      </c>
      <c r="R119" s="40" t="s">
        <v>158</v>
      </c>
      <c r="S119" s="40" t="s">
        <v>106</v>
      </c>
      <c r="T119" s="40" t="s">
        <v>396</v>
      </c>
      <c r="U119" s="40" t="s">
        <v>185</v>
      </c>
      <c r="V119" s="40" t="s">
        <v>185</v>
      </c>
      <c r="W119" s="40" t="s">
        <v>185</v>
      </c>
      <c r="X119" s="82" t="s">
        <v>201</v>
      </c>
      <c r="Y119" s="82" t="s">
        <v>185</v>
      </c>
      <c r="Z119" s="116" t="s">
        <v>661</v>
      </c>
      <c r="AA119" s="116" t="s">
        <v>649</v>
      </c>
      <c r="AB119" s="71"/>
      <c r="AC119" s="71"/>
      <c r="AD119" s="114" t="s">
        <v>447</v>
      </c>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row>
    <row r="120" spans="1:55" s="77" customFormat="1" ht="134.25" customHeight="1" thickBot="1">
      <c r="A120" s="78">
        <v>110</v>
      </c>
      <c r="B120" s="80">
        <v>86111502</v>
      </c>
      <c r="C120" s="80" t="s">
        <v>76</v>
      </c>
      <c r="D120" s="80" t="s">
        <v>139</v>
      </c>
      <c r="E120" s="40" t="s">
        <v>449</v>
      </c>
      <c r="F120" s="40" t="s">
        <v>121</v>
      </c>
      <c r="G120" s="40" t="s">
        <v>199</v>
      </c>
      <c r="H120" s="40" t="s">
        <v>199</v>
      </c>
      <c r="I120" s="40" t="s">
        <v>199</v>
      </c>
      <c r="J120" s="41" t="s">
        <v>289</v>
      </c>
      <c r="K120" s="40" t="s">
        <v>49</v>
      </c>
      <c r="L120" s="40" t="s">
        <v>38</v>
      </c>
      <c r="M120" s="81">
        <v>20000000</v>
      </c>
      <c r="N120" s="81">
        <v>20000000</v>
      </c>
      <c r="O120" s="63" t="s">
        <v>450</v>
      </c>
      <c r="P120" s="120" t="s">
        <v>401</v>
      </c>
      <c r="Q120" s="63" t="s">
        <v>367</v>
      </c>
      <c r="R120" s="63" t="s">
        <v>149</v>
      </c>
      <c r="S120" s="121" t="s">
        <v>300</v>
      </c>
      <c r="T120" s="40" t="s">
        <v>451</v>
      </c>
      <c r="U120" s="63" t="s">
        <v>403</v>
      </c>
      <c r="V120" s="63" t="s">
        <v>404</v>
      </c>
      <c r="W120" s="63" t="s">
        <v>405</v>
      </c>
      <c r="X120" s="82" t="s">
        <v>201</v>
      </c>
      <c r="Y120" s="82" t="s">
        <v>185</v>
      </c>
      <c r="Z120" s="116" t="s">
        <v>615</v>
      </c>
      <c r="AA120" s="72"/>
      <c r="AB120" s="71"/>
      <c r="AC120" s="71"/>
      <c r="AD120" s="71" t="s">
        <v>447</v>
      </c>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row>
    <row r="121" spans="1:55" s="77" customFormat="1" ht="64.5" thickBot="1">
      <c r="A121" s="78">
        <v>111</v>
      </c>
      <c r="B121" s="80" t="s">
        <v>535</v>
      </c>
      <c r="C121" s="80" t="s">
        <v>75</v>
      </c>
      <c r="D121" s="80" t="s">
        <v>255</v>
      </c>
      <c r="E121" s="40" t="s">
        <v>452</v>
      </c>
      <c r="F121" s="40" t="s">
        <v>381</v>
      </c>
      <c r="G121" s="40" t="s">
        <v>183</v>
      </c>
      <c r="H121" s="40" t="s">
        <v>183</v>
      </c>
      <c r="I121" s="40" t="s">
        <v>199</v>
      </c>
      <c r="J121" s="41" t="s">
        <v>259</v>
      </c>
      <c r="K121" s="40" t="s">
        <v>49</v>
      </c>
      <c r="L121" s="40" t="s">
        <v>38</v>
      </c>
      <c r="M121" s="81">
        <v>2507778</v>
      </c>
      <c r="N121" s="81">
        <v>2507778</v>
      </c>
      <c r="O121" s="41" t="s">
        <v>185</v>
      </c>
      <c r="P121" s="40" t="s">
        <v>185</v>
      </c>
      <c r="Q121" s="40" t="s">
        <v>185</v>
      </c>
      <c r="R121" s="41" t="s">
        <v>170</v>
      </c>
      <c r="S121" s="40" t="s">
        <v>108</v>
      </c>
      <c r="T121" s="40" t="s">
        <v>453</v>
      </c>
      <c r="U121" s="40" t="s">
        <v>185</v>
      </c>
      <c r="V121" s="40" t="s">
        <v>185</v>
      </c>
      <c r="W121" s="40" t="s">
        <v>185</v>
      </c>
      <c r="X121" s="82" t="s">
        <v>201</v>
      </c>
      <c r="Y121" s="82" t="s">
        <v>185</v>
      </c>
      <c r="Z121" s="116" t="s">
        <v>489</v>
      </c>
      <c r="AA121" s="72"/>
      <c r="AB121" s="71"/>
      <c r="AC121" s="71"/>
      <c r="AD121" s="71" t="s">
        <v>447</v>
      </c>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row>
    <row r="122" spans="1:55" s="133" customFormat="1" ht="141" thickBot="1">
      <c r="A122" s="124">
        <v>112</v>
      </c>
      <c r="B122" s="125">
        <v>80111501</v>
      </c>
      <c r="C122" s="125" t="s">
        <v>76</v>
      </c>
      <c r="D122" s="125" t="s">
        <v>139</v>
      </c>
      <c r="E122" s="126" t="s">
        <v>473</v>
      </c>
      <c r="F122" s="125" t="s">
        <v>120</v>
      </c>
      <c r="G122" s="126" t="s">
        <v>194</v>
      </c>
      <c r="H122" s="125" t="s">
        <v>194</v>
      </c>
      <c r="I122" s="134" t="s">
        <v>194</v>
      </c>
      <c r="J122" s="134" t="s">
        <v>698</v>
      </c>
      <c r="K122" s="127" t="s">
        <v>54</v>
      </c>
      <c r="L122" s="127" t="s">
        <v>38</v>
      </c>
      <c r="M122" s="128">
        <v>70000000</v>
      </c>
      <c r="N122" s="128">
        <v>70000000</v>
      </c>
      <c r="O122" s="134" t="s">
        <v>311</v>
      </c>
      <c r="P122" s="134" t="s">
        <v>312</v>
      </c>
      <c r="Q122" s="134" t="s">
        <v>474</v>
      </c>
      <c r="R122" s="134" t="s">
        <v>334</v>
      </c>
      <c r="S122" s="127" t="s">
        <v>110</v>
      </c>
      <c r="T122" s="127" t="s">
        <v>433</v>
      </c>
      <c r="U122" s="127" t="s">
        <v>403</v>
      </c>
      <c r="V122" s="127" t="s">
        <v>404</v>
      </c>
      <c r="W122" s="127" t="s">
        <v>405</v>
      </c>
      <c r="X122" s="129" t="s">
        <v>201</v>
      </c>
      <c r="Y122" s="129" t="s">
        <v>185</v>
      </c>
      <c r="Z122" s="181"/>
      <c r="AA122" s="138"/>
      <c r="AB122" s="131"/>
      <c r="AC122" s="131"/>
      <c r="AD122" s="131"/>
      <c r="AE122" s="131" t="s">
        <v>423</v>
      </c>
      <c r="AF122" s="131"/>
      <c r="AG122" s="131"/>
      <c r="AH122" s="131" t="s">
        <v>524</v>
      </c>
      <c r="AI122" s="131"/>
      <c r="AJ122" s="169" t="s">
        <v>699</v>
      </c>
      <c r="AK122" s="131"/>
      <c r="AL122" s="131"/>
      <c r="AM122" s="131"/>
      <c r="AN122" s="131"/>
      <c r="AO122" s="131"/>
      <c r="AP122" s="131"/>
      <c r="AQ122" s="131"/>
      <c r="AR122" s="131"/>
      <c r="AS122" s="131"/>
      <c r="AT122" s="131"/>
      <c r="AU122" s="131"/>
      <c r="AV122" s="131"/>
      <c r="AW122" s="131"/>
      <c r="AX122" s="131"/>
      <c r="AY122" s="131"/>
      <c r="AZ122" s="131"/>
      <c r="BA122" s="131"/>
      <c r="BB122" s="131"/>
      <c r="BC122" s="131"/>
    </row>
    <row r="123" spans="1:55" s="77" customFormat="1" ht="96" customHeight="1" thickBot="1">
      <c r="A123" s="78">
        <v>113</v>
      </c>
      <c r="B123" s="62">
        <v>80141607</v>
      </c>
      <c r="C123" s="62" t="s">
        <v>76</v>
      </c>
      <c r="D123" s="80" t="s">
        <v>139</v>
      </c>
      <c r="E123" s="79" t="s">
        <v>486</v>
      </c>
      <c r="F123" s="62" t="s">
        <v>122</v>
      </c>
      <c r="G123" s="62" t="s">
        <v>199</v>
      </c>
      <c r="H123" s="62" t="s">
        <v>199</v>
      </c>
      <c r="I123" s="62" t="s">
        <v>199</v>
      </c>
      <c r="J123" s="62" t="s">
        <v>281</v>
      </c>
      <c r="K123" s="62" t="s">
        <v>484</v>
      </c>
      <c r="L123" s="40" t="s">
        <v>38</v>
      </c>
      <c r="M123" s="60">
        <v>0</v>
      </c>
      <c r="N123" s="60">
        <f>M123</f>
        <v>0</v>
      </c>
      <c r="O123" s="41" t="s">
        <v>482</v>
      </c>
      <c r="P123" s="41" t="s">
        <v>401</v>
      </c>
      <c r="Q123" s="41" t="s">
        <v>481</v>
      </c>
      <c r="R123" s="41" t="s">
        <v>299</v>
      </c>
      <c r="S123" s="63" t="s">
        <v>300</v>
      </c>
      <c r="T123" s="62" t="s">
        <v>383</v>
      </c>
      <c r="U123" s="40" t="s">
        <v>485</v>
      </c>
      <c r="V123" s="41" t="s">
        <v>482</v>
      </c>
      <c r="W123" s="40" t="s">
        <v>483</v>
      </c>
      <c r="X123" s="82" t="s">
        <v>201</v>
      </c>
      <c r="Y123" s="82" t="s">
        <v>185</v>
      </c>
      <c r="Z123" s="40" t="s">
        <v>488</v>
      </c>
      <c r="AA123" s="72"/>
      <c r="AB123" s="71"/>
      <c r="AC123" s="71"/>
      <c r="AD123" s="71"/>
      <c r="AE123" s="71"/>
      <c r="AF123" s="71" t="s">
        <v>499</v>
      </c>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row>
    <row r="124" spans="1:55" s="77" customFormat="1" ht="115.5" thickBot="1">
      <c r="A124" s="78">
        <v>114</v>
      </c>
      <c r="B124" s="80" t="s">
        <v>534</v>
      </c>
      <c r="C124" s="80" t="s">
        <v>76</v>
      </c>
      <c r="D124" s="80" t="s">
        <v>139</v>
      </c>
      <c r="E124" s="79" t="s">
        <v>525</v>
      </c>
      <c r="F124" s="80" t="s">
        <v>120</v>
      </c>
      <c r="G124" s="80" t="s">
        <v>187</v>
      </c>
      <c r="H124" s="80" t="s">
        <v>187</v>
      </c>
      <c r="I124" s="41" t="s">
        <v>194</v>
      </c>
      <c r="J124" s="41" t="s">
        <v>189</v>
      </c>
      <c r="K124" s="62" t="s">
        <v>484</v>
      </c>
      <c r="L124" s="40" t="s">
        <v>38</v>
      </c>
      <c r="M124" s="81">
        <v>30000000</v>
      </c>
      <c r="N124" s="81">
        <v>30000000</v>
      </c>
      <c r="O124" s="41" t="s">
        <v>337</v>
      </c>
      <c r="P124" s="41" t="s">
        <v>338</v>
      </c>
      <c r="Q124" s="41" t="s">
        <v>526</v>
      </c>
      <c r="R124" s="41" t="s">
        <v>347</v>
      </c>
      <c r="S124" s="40" t="s">
        <v>101</v>
      </c>
      <c r="T124" s="40" t="s">
        <v>383</v>
      </c>
      <c r="U124" s="40" t="s">
        <v>159</v>
      </c>
      <c r="V124" s="40" t="s">
        <v>174</v>
      </c>
      <c r="W124" s="40" t="s">
        <v>154</v>
      </c>
      <c r="X124" s="82" t="s">
        <v>249</v>
      </c>
      <c r="Y124" s="82" t="s">
        <v>185</v>
      </c>
      <c r="Z124" s="114"/>
      <c r="AA124" s="72"/>
      <c r="AB124" s="71"/>
      <c r="AC124" s="71"/>
      <c r="AD124" s="71"/>
      <c r="AE124" s="71"/>
      <c r="AF124" s="71"/>
      <c r="AG124" s="71"/>
      <c r="AH124" s="71" t="s">
        <v>527</v>
      </c>
      <c r="AI124" s="71"/>
      <c r="AJ124" s="71"/>
      <c r="AK124" s="71"/>
      <c r="AL124" s="71"/>
      <c r="AM124" s="71"/>
      <c r="AN124" s="71"/>
      <c r="AO124" s="71"/>
      <c r="AP124" s="71"/>
      <c r="AQ124" s="71"/>
      <c r="AR124" s="71"/>
      <c r="AS124" s="71"/>
      <c r="AT124" s="71"/>
      <c r="AU124" s="71"/>
      <c r="AV124" s="71"/>
      <c r="AW124" s="71"/>
      <c r="AX124" s="71"/>
      <c r="AY124" s="71"/>
      <c r="AZ124" s="71"/>
      <c r="BA124" s="71"/>
      <c r="BB124" s="71"/>
      <c r="BC124" s="71"/>
    </row>
    <row r="125" spans="1:55" s="133" customFormat="1" ht="268.5" customHeight="1" thickBot="1">
      <c r="A125" s="124">
        <v>115</v>
      </c>
      <c r="B125" s="125">
        <v>80111501</v>
      </c>
      <c r="C125" s="125" t="s">
        <v>76</v>
      </c>
      <c r="D125" s="125" t="s">
        <v>139</v>
      </c>
      <c r="E125" s="125" t="s">
        <v>632</v>
      </c>
      <c r="F125" s="125" t="s">
        <v>120</v>
      </c>
      <c r="G125" s="126" t="s">
        <v>188</v>
      </c>
      <c r="H125" s="125" t="s">
        <v>188</v>
      </c>
      <c r="I125" s="134" t="s">
        <v>188</v>
      </c>
      <c r="J125" s="134" t="s">
        <v>195</v>
      </c>
      <c r="K125" s="134" t="s">
        <v>54</v>
      </c>
      <c r="L125" s="127" t="s">
        <v>38</v>
      </c>
      <c r="M125" s="128">
        <v>24300000</v>
      </c>
      <c r="N125" s="128">
        <v>24300000</v>
      </c>
      <c r="O125" s="150" t="s">
        <v>337</v>
      </c>
      <c r="P125" s="134" t="s">
        <v>338</v>
      </c>
      <c r="Q125" s="134" t="s">
        <v>528</v>
      </c>
      <c r="R125" s="134" t="s">
        <v>340</v>
      </c>
      <c r="S125" s="127" t="s">
        <v>300</v>
      </c>
      <c r="T125" s="127" t="s">
        <v>383</v>
      </c>
      <c r="U125" s="127" t="s">
        <v>403</v>
      </c>
      <c r="V125" s="127" t="s">
        <v>404</v>
      </c>
      <c r="W125" s="127" t="s">
        <v>405</v>
      </c>
      <c r="X125" s="129" t="s">
        <v>529</v>
      </c>
      <c r="Y125" s="129" t="s">
        <v>185</v>
      </c>
      <c r="Z125" s="181"/>
      <c r="AA125" s="138"/>
      <c r="AB125" s="131"/>
      <c r="AC125" s="131"/>
      <c r="AD125" s="131"/>
      <c r="AE125" s="131"/>
      <c r="AF125" s="131"/>
      <c r="AG125" s="131"/>
      <c r="AH125" s="131" t="s">
        <v>527</v>
      </c>
      <c r="AI125" s="151" t="s">
        <v>631</v>
      </c>
      <c r="AJ125" s="131" t="s">
        <v>682</v>
      </c>
      <c r="AK125" s="131"/>
      <c r="AL125" s="131"/>
      <c r="AM125" s="131"/>
      <c r="AN125" s="131"/>
      <c r="AO125" s="131"/>
      <c r="AP125" s="131"/>
      <c r="AQ125" s="131"/>
      <c r="AR125" s="131"/>
      <c r="AS125" s="131"/>
      <c r="AT125" s="131"/>
      <c r="AU125" s="131"/>
      <c r="AV125" s="131"/>
      <c r="AW125" s="131"/>
      <c r="AX125" s="131"/>
      <c r="AY125" s="131"/>
      <c r="AZ125" s="131"/>
      <c r="BA125" s="131"/>
      <c r="BB125" s="131"/>
      <c r="BC125" s="131"/>
    </row>
    <row r="126" spans="1:55" s="77" customFormat="1" ht="90" thickBot="1">
      <c r="A126" s="78">
        <v>116</v>
      </c>
      <c r="B126" s="80">
        <v>80101500</v>
      </c>
      <c r="C126" s="80" t="s">
        <v>76</v>
      </c>
      <c r="D126" s="80" t="s">
        <v>139</v>
      </c>
      <c r="E126" s="79" t="s">
        <v>530</v>
      </c>
      <c r="F126" s="80" t="s">
        <v>120</v>
      </c>
      <c r="G126" s="79" t="s">
        <v>187</v>
      </c>
      <c r="H126" s="80" t="s">
        <v>187</v>
      </c>
      <c r="I126" s="41" t="s">
        <v>187</v>
      </c>
      <c r="J126" s="41" t="s">
        <v>307</v>
      </c>
      <c r="K126" s="41" t="s">
        <v>54</v>
      </c>
      <c r="L126" s="40" t="s">
        <v>38</v>
      </c>
      <c r="M126" s="81">
        <v>40000000</v>
      </c>
      <c r="N126" s="81">
        <v>40000000</v>
      </c>
      <c r="O126" s="63" t="s">
        <v>357</v>
      </c>
      <c r="P126" s="41" t="s">
        <v>338</v>
      </c>
      <c r="Q126" s="41" t="s">
        <v>372</v>
      </c>
      <c r="R126" s="63" t="s">
        <v>334</v>
      </c>
      <c r="S126" s="121" t="s">
        <v>531</v>
      </c>
      <c r="T126" s="62" t="s">
        <v>424</v>
      </c>
      <c r="U126" s="63" t="s">
        <v>403</v>
      </c>
      <c r="V126" s="63" t="s">
        <v>404</v>
      </c>
      <c r="W126" s="63" t="s">
        <v>405</v>
      </c>
      <c r="X126" s="82" t="s">
        <v>249</v>
      </c>
      <c r="Y126" s="82" t="s">
        <v>185</v>
      </c>
      <c r="Z126" s="116" t="s">
        <v>662</v>
      </c>
      <c r="AA126" s="86" t="s">
        <v>707</v>
      </c>
      <c r="AB126" s="71"/>
      <c r="AC126" s="71"/>
      <c r="AD126" s="71"/>
      <c r="AE126" s="71"/>
      <c r="AF126" s="71"/>
      <c r="AG126" s="71"/>
      <c r="AH126" s="71" t="s">
        <v>527</v>
      </c>
      <c r="AI126" s="71"/>
      <c r="AJ126" s="71"/>
      <c r="AK126" s="71"/>
      <c r="AL126" s="71"/>
      <c r="AM126" s="71"/>
      <c r="AN126" s="71"/>
      <c r="AO126" s="71"/>
      <c r="AP126" s="71"/>
      <c r="AQ126" s="71"/>
      <c r="AR126" s="71"/>
      <c r="AS126" s="71"/>
      <c r="AT126" s="71"/>
      <c r="AU126" s="71"/>
      <c r="AV126" s="71"/>
      <c r="AW126" s="71"/>
      <c r="AX126" s="71"/>
      <c r="AY126" s="71"/>
      <c r="AZ126" s="71"/>
      <c r="BA126" s="71"/>
      <c r="BB126" s="71"/>
      <c r="BC126" s="71"/>
    </row>
    <row r="127" spans="1:55" s="133" customFormat="1" ht="115.5" thickBot="1">
      <c r="A127" s="124">
        <v>117</v>
      </c>
      <c r="B127" s="125" t="s">
        <v>536</v>
      </c>
      <c r="C127" s="125" t="s">
        <v>76</v>
      </c>
      <c r="D127" s="125" t="s">
        <v>139</v>
      </c>
      <c r="E127" s="126" t="s">
        <v>532</v>
      </c>
      <c r="F127" s="125" t="s">
        <v>120</v>
      </c>
      <c r="G127" s="126" t="s">
        <v>252</v>
      </c>
      <c r="H127" s="125" t="s">
        <v>252</v>
      </c>
      <c r="I127" s="134" t="s">
        <v>252</v>
      </c>
      <c r="J127" s="134" t="s">
        <v>301</v>
      </c>
      <c r="K127" s="134" t="s">
        <v>52</v>
      </c>
      <c r="L127" s="127" t="s">
        <v>38</v>
      </c>
      <c r="M127" s="128">
        <v>12737412</v>
      </c>
      <c r="N127" s="128">
        <v>12737412</v>
      </c>
      <c r="O127" s="134" t="s">
        <v>337</v>
      </c>
      <c r="P127" s="134" t="s">
        <v>338</v>
      </c>
      <c r="Q127" s="134" t="s">
        <v>526</v>
      </c>
      <c r="R127" s="134" t="s">
        <v>347</v>
      </c>
      <c r="S127" s="127" t="s">
        <v>101</v>
      </c>
      <c r="T127" s="127" t="s">
        <v>383</v>
      </c>
      <c r="U127" s="127" t="s">
        <v>159</v>
      </c>
      <c r="V127" s="127" t="s">
        <v>174</v>
      </c>
      <c r="W127" s="127" t="s">
        <v>154</v>
      </c>
      <c r="X127" s="129" t="s">
        <v>249</v>
      </c>
      <c r="Y127" s="129" t="s">
        <v>185</v>
      </c>
      <c r="Z127" s="181"/>
      <c r="AA127" s="138"/>
      <c r="AB127" s="131"/>
      <c r="AC127" s="131"/>
      <c r="AD127" s="131"/>
      <c r="AE127" s="131"/>
      <c r="AF127" s="131"/>
      <c r="AG127" s="131"/>
      <c r="AH127" s="131" t="s">
        <v>533</v>
      </c>
      <c r="AI127" s="131" t="s">
        <v>633</v>
      </c>
      <c r="AJ127" s="131" t="s">
        <v>685</v>
      </c>
      <c r="AK127" s="131"/>
      <c r="AL127" s="131"/>
      <c r="AM127" s="131"/>
      <c r="AN127" s="131"/>
      <c r="AO127" s="131"/>
      <c r="AP127" s="131"/>
      <c r="AQ127" s="131"/>
      <c r="AR127" s="131"/>
      <c r="AS127" s="131"/>
      <c r="AT127" s="131"/>
      <c r="AU127" s="131"/>
      <c r="AV127" s="131"/>
      <c r="AW127" s="131"/>
      <c r="AX127" s="131"/>
      <c r="AY127" s="131"/>
      <c r="AZ127" s="131"/>
      <c r="BA127" s="131"/>
      <c r="BB127" s="131"/>
      <c r="BC127" s="131"/>
    </row>
    <row r="128" spans="1:55" s="77" customFormat="1" ht="142.5" customHeight="1" thickBot="1">
      <c r="A128" s="78">
        <v>118</v>
      </c>
      <c r="B128" s="159">
        <v>81112105</v>
      </c>
      <c r="C128" s="159" t="s">
        <v>75</v>
      </c>
      <c r="D128" s="159" t="s">
        <v>261</v>
      </c>
      <c r="E128" s="160" t="s">
        <v>256</v>
      </c>
      <c r="F128" s="40" t="s">
        <v>381</v>
      </c>
      <c r="G128" s="160" t="s">
        <v>187</v>
      </c>
      <c r="H128" s="159" t="s">
        <v>187</v>
      </c>
      <c r="I128" s="41" t="s">
        <v>188</v>
      </c>
      <c r="J128" s="41" t="s">
        <v>619</v>
      </c>
      <c r="K128" s="161" t="s">
        <v>484</v>
      </c>
      <c r="L128" s="161" t="s">
        <v>38</v>
      </c>
      <c r="M128" s="81">
        <v>2507778</v>
      </c>
      <c r="N128" s="81">
        <v>2507778</v>
      </c>
      <c r="O128" s="41" t="s">
        <v>185</v>
      </c>
      <c r="P128" s="41" t="s">
        <v>185</v>
      </c>
      <c r="Q128" s="41" t="s">
        <v>185</v>
      </c>
      <c r="R128" s="41" t="s">
        <v>185</v>
      </c>
      <c r="S128" s="41" t="s">
        <v>185</v>
      </c>
      <c r="T128" s="41" t="s">
        <v>185</v>
      </c>
      <c r="U128" s="41" t="s">
        <v>185</v>
      </c>
      <c r="V128" s="41" t="s">
        <v>185</v>
      </c>
      <c r="W128" s="41" t="s">
        <v>185</v>
      </c>
      <c r="X128" s="41" t="s">
        <v>185</v>
      </c>
      <c r="Y128" s="41" t="s">
        <v>185</v>
      </c>
      <c r="Z128" s="114"/>
      <c r="AA128" s="72"/>
      <c r="AB128" s="71"/>
      <c r="AC128" s="71"/>
      <c r="AD128" s="71"/>
      <c r="AE128" s="71"/>
      <c r="AF128" s="71"/>
      <c r="AG128" s="71"/>
      <c r="AH128" s="71"/>
      <c r="AI128" s="71" t="s">
        <v>620</v>
      </c>
      <c r="AJ128" s="71"/>
      <c r="AK128" s="71"/>
      <c r="AL128" s="71"/>
      <c r="AM128" s="71"/>
      <c r="AN128" s="71"/>
      <c r="AO128" s="71"/>
      <c r="AP128" s="71"/>
      <c r="AQ128" s="71"/>
      <c r="AR128" s="71"/>
      <c r="AS128" s="71"/>
      <c r="AT128" s="71"/>
      <c r="AU128" s="71"/>
      <c r="AV128" s="71"/>
      <c r="AW128" s="71"/>
      <c r="AX128" s="71"/>
      <c r="AY128" s="71"/>
      <c r="AZ128" s="71"/>
      <c r="BA128" s="71"/>
      <c r="BB128" s="71"/>
      <c r="BC128" s="71"/>
    </row>
    <row r="129" spans="1:36" s="124" customFormat="1" ht="223.5" customHeight="1" thickBot="1">
      <c r="A129" s="124">
        <v>119</v>
      </c>
      <c r="B129" s="125">
        <v>80111501</v>
      </c>
      <c r="C129" s="125" t="s">
        <v>76</v>
      </c>
      <c r="D129" s="125" t="s">
        <v>139</v>
      </c>
      <c r="E129" s="136" t="s">
        <v>634</v>
      </c>
      <c r="F129" s="136" t="s">
        <v>120</v>
      </c>
      <c r="G129" s="136" t="s">
        <v>188</v>
      </c>
      <c r="H129" s="136" t="s">
        <v>188</v>
      </c>
      <c r="I129" s="134" t="s">
        <v>194</v>
      </c>
      <c r="J129" s="134" t="s">
        <v>636</v>
      </c>
      <c r="K129" s="135" t="s">
        <v>54</v>
      </c>
      <c r="L129" s="137" t="s">
        <v>38</v>
      </c>
      <c r="M129" s="128">
        <v>42000000</v>
      </c>
      <c r="N129" s="128">
        <v>42000000</v>
      </c>
      <c r="O129" s="128" t="s">
        <v>638</v>
      </c>
      <c r="P129" s="128" t="s">
        <v>338</v>
      </c>
      <c r="Q129" s="128" t="s">
        <v>639</v>
      </c>
      <c r="R129" s="150" t="s">
        <v>640</v>
      </c>
      <c r="S129" s="150" t="s">
        <v>300</v>
      </c>
      <c r="T129" s="150" t="s">
        <v>383</v>
      </c>
      <c r="U129" s="150" t="s">
        <v>403</v>
      </c>
      <c r="V129" s="150" t="s">
        <v>404</v>
      </c>
      <c r="W129" s="150" t="s">
        <v>405</v>
      </c>
      <c r="X129" s="129" t="s">
        <v>249</v>
      </c>
      <c r="Y129" s="129" t="s">
        <v>185</v>
      </c>
      <c r="AI129" s="124" t="s">
        <v>641</v>
      </c>
      <c r="AJ129" s="131" t="s">
        <v>681</v>
      </c>
    </row>
    <row r="130" spans="1:55" s="133" customFormat="1" ht="202.5" customHeight="1" thickBot="1">
      <c r="A130" s="124">
        <v>120</v>
      </c>
      <c r="B130" s="125">
        <v>80111501</v>
      </c>
      <c r="C130" s="125" t="s">
        <v>76</v>
      </c>
      <c r="D130" s="125" t="s">
        <v>139</v>
      </c>
      <c r="E130" s="136" t="s">
        <v>635</v>
      </c>
      <c r="F130" s="136" t="s">
        <v>120</v>
      </c>
      <c r="G130" s="136" t="s">
        <v>252</v>
      </c>
      <c r="H130" s="136" t="s">
        <v>252</v>
      </c>
      <c r="I130" s="135" t="s">
        <v>264</v>
      </c>
      <c r="J130" s="134" t="s">
        <v>637</v>
      </c>
      <c r="K130" s="135" t="s">
        <v>54</v>
      </c>
      <c r="L130" s="137" t="s">
        <v>38</v>
      </c>
      <c r="M130" s="128">
        <v>24700000</v>
      </c>
      <c r="N130" s="128">
        <v>24700000</v>
      </c>
      <c r="O130" s="128" t="s">
        <v>638</v>
      </c>
      <c r="P130" s="128" t="s">
        <v>338</v>
      </c>
      <c r="Q130" s="128" t="s">
        <v>639</v>
      </c>
      <c r="R130" s="150" t="s">
        <v>640</v>
      </c>
      <c r="S130" s="150" t="s">
        <v>300</v>
      </c>
      <c r="T130" s="150" t="s">
        <v>383</v>
      </c>
      <c r="U130" s="150" t="s">
        <v>403</v>
      </c>
      <c r="V130" s="150" t="s">
        <v>404</v>
      </c>
      <c r="W130" s="150" t="s">
        <v>405</v>
      </c>
      <c r="X130" s="129" t="s">
        <v>249</v>
      </c>
      <c r="Y130" s="129" t="s">
        <v>185</v>
      </c>
      <c r="Z130" s="181" t="s">
        <v>654</v>
      </c>
      <c r="AA130" s="138"/>
      <c r="AB130" s="131"/>
      <c r="AC130" s="131"/>
      <c r="AD130" s="131"/>
      <c r="AE130" s="131"/>
      <c r="AF130" s="131"/>
      <c r="AG130" s="131"/>
      <c r="AH130" s="131"/>
      <c r="AI130" s="124" t="s">
        <v>641</v>
      </c>
      <c r="AJ130" s="131" t="s">
        <v>694</v>
      </c>
      <c r="AK130" s="131"/>
      <c r="AL130" s="131"/>
      <c r="AM130" s="131"/>
      <c r="AN130" s="131"/>
      <c r="AO130" s="131"/>
      <c r="AP130" s="131"/>
      <c r="AQ130" s="131"/>
      <c r="AR130" s="131"/>
      <c r="AS130" s="131"/>
      <c r="AT130" s="131"/>
      <c r="AU130" s="131"/>
      <c r="AV130" s="131"/>
      <c r="AW130" s="131"/>
      <c r="AX130" s="131"/>
      <c r="AY130" s="131"/>
      <c r="AZ130" s="131"/>
      <c r="BA130" s="131"/>
      <c r="BB130" s="131"/>
      <c r="BC130" s="131"/>
    </row>
    <row r="131" spans="1:55" s="133" customFormat="1" ht="77.25" thickBot="1">
      <c r="A131" s="124">
        <v>121</v>
      </c>
      <c r="B131" s="171">
        <v>80141607</v>
      </c>
      <c r="C131" s="171" t="s">
        <v>76</v>
      </c>
      <c r="D131" s="125" t="s">
        <v>139</v>
      </c>
      <c r="E131" s="126" t="s">
        <v>671</v>
      </c>
      <c r="F131" s="171" t="s">
        <v>122</v>
      </c>
      <c r="G131" s="126" t="s">
        <v>188</v>
      </c>
      <c r="H131" s="125" t="s">
        <v>188</v>
      </c>
      <c r="I131" s="134" t="s">
        <v>188</v>
      </c>
      <c r="J131" s="134" t="s">
        <v>673</v>
      </c>
      <c r="K131" s="171" t="s">
        <v>484</v>
      </c>
      <c r="L131" s="127" t="s">
        <v>38</v>
      </c>
      <c r="M131" s="128"/>
      <c r="N131" s="128"/>
      <c r="O131" s="134" t="s">
        <v>482</v>
      </c>
      <c r="P131" s="134" t="s">
        <v>401</v>
      </c>
      <c r="Q131" s="134" t="s">
        <v>481</v>
      </c>
      <c r="R131" s="134" t="s">
        <v>299</v>
      </c>
      <c r="S131" s="150" t="s">
        <v>300</v>
      </c>
      <c r="T131" s="171" t="s">
        <v>383</v>
      </c>
      <c r="U131" s="127" t="s">
        <v>485</v>
      </c>
      <c r="V131" s="134" t="s">
        <v>482</v>
      </c>
      <c r="W131" s="127" t="s">
        <v>483</v>
      </c>
      <c r="X131" s="129" t="s">
        <v>201</v>
      </c>
      <c r="Y131" s="129" t="s">
        <v>185</v>
      </c>
      <c r="Z131" s="181"/>
      <c r="AA131" s="138"/>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row>
    <row r="132" spans="1:55" s="77" customFormat="1" ht="13.5" thickBot="1">
      <c r="A132" s="78"/>
      <c r="B132" s="80"/>
      <c r="C132" s="80"/>
      <c r="D132" s="80"/>
      <c r="E132" s="79"/>
      <c r="F132" s="80"/>
      <c r="G132" s="79"/>
      <c r="H132" s="80"/>
      <c r="I132" s="41"/>
      <c r="J132" s="41"/>
      <c r="K132" s="40"/>
      <c r="L132" s="40"/>
      <c r="M132" s="81"/>
      <c r="N132" s="81"/>
      <c r="O132" s="41"/>
      <c r="P132" s="41"/>
      <c r="Q132" s="41"/>
      <c r="R132" s="41"/>
      <c r="S132" s="40"/>
      <c r="T132" s="40"/>
      <c r="U132" s="40"/>
      <c r="V132" s="40"/>
      <c r="W132" s="40"/>
      <c r="X132" s="82"/>
      <c r="Y132" s="82"/>
      <c r="Z132" s="114"/>
      <c r="AA132" s="72"/>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row>
    <row r="133" spans="1:25" ht="14.25">
      <c r="A133" s="196" t="s">
        <v>8</v>
      </c>
      <c r="B133" s="196"/>
      <c r="C133" s="196"/>
      <c r="D133" s="196"/>
      <c r="E133" s="196"/>
      <c r="F133" s="196"/>
      <c r="G133" s="196"/>
      <c r="H133" s="196"/>
      <c r="I133" s="196"/>
      <c r="J133" s="196"/>
      <c r="K133" s="196"/>
      <c r="L133" s="196"/>
      <c r="M133" s="39">
        <f>SUBTOTAL(9,M11:M132)</f>
        <v>7355229995</v>
      </c>
      <c r="N133" s="39">
        <f>SUBTOTAL(9,N11:N132)</f>
        <v>7355229995</v>
      </c>
      <c r="O133" s="196"/>
      <c r="P133" s="196"/>
      <c r="Q133" s="196"/>
      <c r="R133" s="196"/>
      <c r="S133" s="196"/>
      <c r="T133" s="196"/>
      <c r="U133" s="196"/>
      <c r="V133" s="196"/>
      <c r="W133" s="196"/>
      <c r="X133" s="196"/>
      <c r="Y133" s="196"/>
    </row>
    <row r="134" spans="1:24" ht="14.25">
      <c r="A134" s="13"/>
      <c r="B134" s="13"/>
      <c r="C134" s="13"/>
      <c r="D134" s="36"/>
      <c r="E134" s="13"/>
      <c r="F134" s="13"/>
      <c r="G134" s="36"/>
      <c r="H134" s="36"/>
      <c r="I134" s="36"/>
      <c r="J134" s="13"/>
      <c r="K134" s="13"/>
      <c r="L134" s="13"/>
      <c r="M134" s="13"/>
      <c r="N134" s="17"/>
      <c r="O134" s="123"/>
      <c r="P134" s="122"/>
      <c r="Q134" s="14"/>
      <c r="R134" s="14"/>
      <c r="S134" s="14"/>
      <c r="T134" s="14"/>
      <c r="U134" s="13"/>
      <c r="V134" s="13"/>
      <c r="W134" s="13"/>
      <c r="X134" s="25"/>
    </row>
    <row r="135" spans="1:25" ht="15">
      <c r="A135" s="195" t="s">
        <v>30</v>
      </c>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row>
    <row r="136" spans="1:25" ht="15">
      <c r="A136" s="197" t="s">
        <v>9</v>
      </c>
      <c r="B136" s="197"/>
      <c r="C136" s="197"/>
      <c r="D136" s="197"/>
      <c r="E136" s="197" t="s">
        <v>10</v>
      </c>
      <c r="F136" s="197"/>
      <c r="G136" s="197"/>
      <c r="H136" s="197"/>
      <c r="I136" s="197"/>
      <c r="J136" s="197"/>
      <c r="K136" s="197"/>
      <c r="L136" s="197" t="s">
        <v>11</v>
      </c>
      <c r="M136" s="197"/>
      <c r="N136" s="197"/>
      <c r="O136" s="197" t="s">
        <v>12</v>
      </c>
      <c r="P136" s="197"/>
      <c r="Q136" s="197"/>
      <c r="R136" s="197"/>
      <c r="S136" s="197"/>
      <c r="T136" s="197"/>
      <c r="U136" s="197"/>
      <c r="V136" s="197"/>
      <c r="W136" s="197" t="s">
        <v>13</v>
      </c>
      <c r="X136" s="197"/>
      <c r="Y136" s="155" t="s">
        <v>14</v>
      </c>
    </row>
    <row r="137" spans="1:25" ht="18" customHeight="1">
      <c r="A137" s="198" t="s">
        <v>15</v>
      </c>
      <c r="B137" s="198"/>
      <c r="C137" s="198"/>
      <c r="D137" s="198"/>
      <c r="E137" s="201"/>
      <c r="F137" s="201"/>
      <c r="G137" s="202"/>
      <c r="H137" s="202"/>
      <c r="I137" s="202"/>
      <c r="J137" s="201"/>
      <c r="K137" s="201"/>
      <c r="L137" s="201"/>
      <c r="M137" s="201"/>
      <c r="N137" s="201"/>
      <c r="O137" s="202"/>
      <c r="P137" s="202"/>
      <c r="Q137" s="202"/>
      <c r="R137" s="202"/>
      <c r="S137" s="202"/>
      <c r="T137" s="202"/>
      <c r="U137" s="202"/>
      <c r="V137" s="202"/>
      <c r="W137" s="191"/>
      <c r="X137" s="191"/>
      <c r="Y137" s="37"/>
    </row>
    <row r="138" spans="1:25" ht="18" customHeight="1">
      <c r="A138" s="198" t="s">
        <v>16</v>
      </c>
      <c r="B138" s="198"/>
      <c r="C138" s="198"/>
      <c r="D138" s="198"/>
      <c r="E138" s="199" t="s">
        <v>274</v>
      </c>
      <c r="F138" s="199"/>
      <c r="G138" s="200"/>
      <c r="H138" s="200"/>
      <c r="I138" s="200"/>
      <c r="J138" s="199"/>
      <c r="K138" s="199"/>
      <c r="L138" s="201"/>
      <c r="M138" s="201"/>
      <c r="N138" s="201"/>
      <c r="O138" s="202"/>
      <c r="P138" s="202"/>
      <c r="Q138" s="202"/>
      <c r="R138" s="202"/>
      <c r="S138" s="202"/>
      <c r="T138" s="202"/>
      <c r="U138" s="202"/>
      <c r="V138" s="202"/>
      <c r="W138" s="191"/>
      <c r="X138" s="191"/>
      <c r="Y138" s="37"/>
    </row>
    <row r="139" spans="1:25" ht="18" customHeight="1">
      <c r="A139" s="198" t="s">
        <v>17</v>
      </c>
      <c r="B139" s="198"/>
      <c r="C139" s="198"/>
      <c r="D139" s="198"/>
      <c r="E139" s="203"/>
      <c r="F139" s="203"/>
      <c r="G139" s="202"/>
      <c r="H139" s="202"/>
      <c r="I139" s="202"/>
      <c r="J139" s="203"/>
      <c r="K139" s="203"/>
      <c r="L139" s="201"/>
      <c r="M139" s="201"/>
      <c r="N139" s="201"/>
      <c r="O139" s="202"/>
      <c r="P139" s="202"/>
      <c r="Q139" s="202"/>
      <c r="R139" s="202"/>
      <c r="S139" s="202"/>
      <c r="T139" s="202"/>
      <c r="U139" s="202"/>
      <c r="V139" s="202"/>
      <c r="W139" s="191"/>
      <c r="X139" s="191"/>
      <c r="Y139" s="37"/>
    </row>
    <row r="141" ht="14.25">
      <c r="M141" s="24"/>
    </row>
    <row r="142" spans="4:14" ht="18">
      <c r="D142" s="20"/>
      <c r="E142" s="38"/>
      <c r="M142" s="162">
        <v>7343578200</v>
      </c>
      <c r="N142" s="24">
        <f>M142-M133</f>
        <v>-11651795</v>
      </c>
    </row>
    <row r="143" spans="4:13" ht="14.25">
      <c r="D143" s="20"/>
      <c r="E143" s="38"/>
      <c r="M143" s="28"/>
    </row>
    <row r="144" spans="11:13" ht="14.25">
      <c r="K144" s="34"/>
      <c r="M144" s="34"/>
    </row>
    <row r="145" spans="4:13" ht="14.25">
      <c r="D145" s="68"/>
      <c r="M145" s="28"/>
    </row>
    <row r="146" spans="11:13" ht="14.25">
      <c r="K146" s="34"/>
      <c r="M146" s="28"/>
    </row>
    <row r="148" ht="14.25">
      <c r="M148" s="69"/>
    </row>
    <row r="149" ht="14.25">
      <c r="M149" s="34"/>
    </row>
    <row r="153" ht="14.25">
      <c r="E153" s="28"/>
    </row>
    <row r="154" ht="14.25">
      <c r="E154" s="28"/>
    </row>
    <row r="155" ht="14.25">
      <c r="E155" s="28"/>
    </row>
    <row r="156" ht="14.25">
      <c r="E156" s="28"/>
    </row>
  </sheetData>
  <sheetProtection/>
  <autoFilter ref="A10:BE139"/>
  <mergeCells count="36">
    <mergeCell ref="AT87:AT88"/>
    <mergeCell ref="AP87:AP88"/>
    <mergeCell ref="AQ87:AQ88"/>
    <mergeCell ref="AR87:AR88"/>
    <mergeCell ref="AS87:AS88"/>
    <mergeCell ref="A139:D139"/>
    <mergeCell ref="E139:K139"/>
    <mergeCell ref="L139:N139"/>
    <mergeCell ref="O139:V139"/>
    <mergeCell ref="W139:X139"/>
    <mergeCell ref="A137:D137"/>
    <mergeCell ref="E137:K137"/>
    <mergeCell ref="L137:N137"/>
    <mergeCell ref="O137:V137"/>
    <mergeCell ref="W137:X137"/>
    <mergeCell ref="A138:D138"/>
    <mergeCell ref="E138:K138"/>
    <mergeCell ref="L138:N138"/>
    <mergeCell ref="O138:V138"/>
    <mergeCell ref="W138:X138"/>
    <mergeCell ref="A9:Y9"/>
    <mergeCell ref="A133:L133"/>
    <mergeCell ref="O133:Y133"/>
    <mergeCell ref="A135:Y135"/>
    <mergeCell ref="A136:D136"/>
    <mergeCell ref="E136:K136"/>
    <mergeCell ref="L136:N136"/>
    <mergeCell ref="O136:V136"/>
    <mergeCell ref="W136:X136"/>
    <mergeCell ref="A2:B7"/>
    <mergeCell ref="C2:W3"/>
    <mergeCell ref="X2:Y3"/>
    <mergeCell ref="C4:W5"/>
    <mergeCell ref="X4:Y5"/>
    <mergeCell ref="C6:W7"/>
    <mergeCell ref="X6:Y7"/>
  </mergeCells>
  <conditionalFormatting sqref="J86 J89 J84 J132">
    <cfRule type="cellIs" priority="669" dxfId="647" operator="equal">
      <formula>'PAA (Junio 2020)'!#REF!</formula>
    </cfRule>
    <cfRule type="cellIs" priority="670" dxfId="648" operator="equal">
      <formula>'PAA (Junio 2020)'!#REF!</formula>
    </cfRule>
    <cfRule type="cellIs" priority="671" dxfId="649" operator="equal">
      <formula>'PAA (Junio 2020)'!#REF!</formula>
    </cfRule>
  </conditionalFormatting>
  <conditionalFormatting sqref="J90">
    <cfRule type="cellIs" priority="666" dxfId="647" operator="equal">
      <formula>'PAA (Junio 2020)'!#REF!</formula>
    </cfRule>
    <cfRule type="cellIs" priority="667" dxfId="648" operator="equal">
      <formula>'PAA (Junio 2020)'!#REF!</formula>
    </cfRule>
    <cfRule type="cellIs" priority="668" dxfId="649" operator="equal">
      <formula>'PAA (Junio 2020)'!#REF!</formula>
    </cfRule>
  </conditionalFormatting>
  <conditionalFormatting sqref="J80">
    <cfRule type="cellIs" priority="672" dxfId="647" operator="equal">
      <formula>'PAA (Junio 2020)'!#REF!</formula>
    </cfRule>
    <cfRule type="cellIs" priority="673" dxfId="648" operator="equal">
      <formula>'PAA (Junio 2020)'!#REF!</formula>
    </cfRule>
    <cfRule type="cellIs" priority="674" dxfId="649" operator="equal">
      <formula>'PAA (Junio 2020)'!#REF!</formula>
    </cfRule>
  </conditionalFormatting>
  <conditionalFormatting sqref="J83">
    <cfRule type="cellIs" priority="663" dxfId="647" operator="equal">
      <formula>'PAA (Junio 2020)'!#REF!</formula>
    </cfRule>
    <cfRule type="cellIs" priority="664" dxfId="648" operator="equal">
      <formula>'PAA (Junio 2020)'!#REF!</formula>
    </cfRule>
    <cfRule type="cellIs" priority="665" dxfId="649" operator="equal">
      <formula>'PAA (Junio 2020)'!#REF!</formula>
    </cfRule>
  </conditionalFormatting>
  <conditionalFormatting sqref="J101">
    <cfRule type="cellIs" priority="660" dxfId="647" operator="equal">
      <formula>'PAA (Junio 2020)'!#REF!</formula>
    </cfRule>
    <cfRule type="cellIs" priority="661" dxfId="648" operator="equal">
      <formula>'PAA (Junio 2020)'!#REF!</formula>
    </cfRule>
    <cfRule type="cellIs" priority="662" dxfId="649" operator="equal">
      <formula>'PAA (Junio 2020)'!#REF!</formula>
    </cfRule>
  </conditionalFormatting>
  <conditionalFormatting sqref="J109:J110">
    <cfRule type="cellIs" priority="654" dxfId="647" operator="equal">
      <formula>'PAA (Junio 2020)'!#REF!</formula>
    </cfRule>
    <cfRule type="cellIs" priority="655" dxfId="648" operator="equal">
      <formula>'PAA (Junio 2020)'!#REF!</formula>
    </cfRule>
    <cfRule type="cellIs" priority="656" dxfId="649" operator="equal">
      <formula>'PAA (Junio 2020)'!#REF!</formula>
    </cfRule>
  </conditionalFormatting>
  <conditionalFormatting sqref="J108">
    <cfRule type="cellIs" priority="657" dxfId="647" operator="equal">
      <formula>'PAA (Junio 2020)'!#REF!</formula>
    </cfRule>
    <cfRule type="cellIs" priority="658" dxfId="648" operator="equal">
      <formula>'PAA (Junio 2020)'!#REF!</formula>
    </cfRule>
    <cfRule type="cellIs" priority="659" dxfId="649" operator="equal">
      <formula>'PAA (Junio 2020)'!#REF!</formula>
    </cfRule>
  </conditionalFormatting>
  <conditionalFormatting sqref="AA10">
    <cfRule type="cellIs" priority="649" dxfId="11" operator="equal">
      <formula>"CELEBRADO-FT"</formula>
    </cfRule>
    <cfRule type="cellIs" priority="650" dxfId="10" operator="equal">
      <formula>"RADICADO-DT"</formula>
    </cfRule>
    <cfRule type="cellIs" priority="651" dxfId="9" operator="equal">
      <formula>"RADICADO-FT"</formula>
    </cfRule>
    <cfRule type="cellIs" priority="652" dxfId="8" operator="equal">
      <formula>"SIN-R-DT"</formula>
    </cfRule>
    <cfRule type="cellIs" priority="653" dxfId="7" operator="equal">
      <formula>"SIN-R-FT"</formula>
    </cfRule>
  </conditionalFormatting>
  <conditionalFormatting sqref="AA10">
    <cfRule type="cellIs" priority="648" dxfId="6" operator="equal">
      <formula>"ELIMINADO"</formula>
    </cfRule>
  </conditionalFormatting>
  <conditionalFormatting sqref="AA48 AA50:AA51 AA81 AA16">
    <cfRule type="cellIs" priority="643" dxfId="11" operator="equal">
      <formula>"CELEBRADO-FT"</formula>
    </cfRule>
    <cfRule type="cellIs" priority="644" dxfId="10" operator="equal">
      <formula>"RADICADO-DT"</formula>
    </cfRule>
    <cfRule type="cellIs" priority="645" dxfId="9" operator="equal">
      <formula>"RADICADO-FT"</formula>
    </cfRule>
    <cfRule type="cellIs" priority="646" dxfId="8" operator="equal">
      <formula>"SIN-R-DT"</formula>
    </cfRule>
    <cfRule type="cellIs" priority="647" dxfId="7" operator="equal">
      <formula>"SIN-R-FT"</formula>
    </cfRule>
  </conditionalFormatting>
  <conditionalFormatting sqref="AA48 AA50:AA51 AA81 AA16">
    <cfRule type="cellIs" priority="642" dxfId="6" operator="equal">
      <formula>"ELIMINADO"</formula>
    </cfRule>
  </conditionalFormatting>
  <conditionalFormatting sqref="AA23">
    <cfRule type="cellIs" priority="625" dxfId="11" operator="equal">
      <formula>"CELEBRADO-FT"</formula>
    </cfRule>
    <cfRule type="cellIs" priority="626" dxfId="10" operator="equal">
      <formula>"RADICADO-DT"</formula>
    </cfRule>
    <cfRule type="cellIs" priority="627" dxfId="9" operator="equal">
      <formula>"RADICADO-FT"</formula>
    </cfRule>
    <cfRule type="cellIs" priority="628" dxfId="8" operator="equal">
      <formula>"SIN-R-DT"</formula>
    </cfRule>
    <cfRule type="cellIs" priority="629" dxfId="7" operator="equal">
      <formula>"SIN-R-FT"</formula>
    </cfRule>
  </conditionalFormatting>
  <conditionalFormatting sqref="AA23">
    <cfRule type="cellIs" priority="624" dxfId="6" operator="equal">
      <formula>"ELIMINADO"</formula>
    </cfRule>
  </conditionalFormatting>
  <conditionalFormatting sqref="AA37">
    <cfRule type="cellIs" priority="619" dxfId="11" operator="equal">
      <formula>"CELEBRADO-FT"</formula>
    </cfRule>
    <cfRule type="cellIs" priority="620" dxfId="10" operator="equal">
      <formula>"RADICADO-DT"</formula>
    </cfRule>
    <cfRule type="cellIs" priority="621" dxfId="9" operator="equal">
      <formula>"RADICADO-FT"</formula>
    </cfRule>
    <cfRule type="cellIs" priority="622" dxfId="8" operator="equal">
      <formula>"SIN-R-DT"</formula>
    </cfRule>
    <cfRule type="cellIs" priority="623" dxfId="7" operator="equal">
      <formula>"SIN-R-FT"</formula>
    </cfRule>
  </conditionalFormatting>
  <conditionalFormatting sqref="AA37">
    <cfRule type="cellIs" priority="618" dxfId="6" operator="equal">
      <formula>"ELIMINADO"</formula>
    </cfRule>
  </conditionalFormatting>
  <conditionalFormatting sqref="AA68">
    <cfRule type="cellIs" priority="613" dxfId="11" operator="equal">
      <formula>"CELEBRADO-FT"</formula>
    </cfRule>
    <cfRule type="cellIs" priority="614" dxfId="10" operator="equal">
      <formula>"RADICADO-DT"</formula>
    </cfRule>
    <cfRule type="cellIs" priority="615" dxfId="9" operator="equal">
      <formula>"RADICADO-FT"</formula>
    </cfRule>
    <cfRule type="cellIs" priority="616" dxfId="8" operator="equal">
      <formula>"SIN-R-DT"</formula>
    </cfRule>
    <cfRule type="cellIs" priority="617" dxfId="7" operator="equal">
      <formula>"SIN-R-FT"</formula>
    </cfRule>
  </conditionalFormatting>
  <conditionalFormatting sqref="AA68">
    <cfRule type="cellIs" priority="612" dxfId="6" operator="equal">
      <formula>"ELIMINADO"</formula>
    </cfRule>
  </conditionalFormatting>
  <conditionalFormatting sqref="AA65">
    <cfRule type="cellIs" priority="607" dxfId="11" operator="equal">
      <formula>"CELEBRADO-FT"</formula>
    </cfRule>
    <cfRule type="cellIs" priority="608" dxfId="10" operator="equal">
      <formula>"RADICADO-DT"</formula>
    </cfRule>
    <cfRule type="cellIs" priority="609" dxfId="9" operator="equal">
      <formula>"RADICADO-FT"</formula>
    </cfRule>
    <cfRule type="cellIs" priority="610" dxfId="8" operator="equal">
      <formula>"SIN-R-DT"</formula>
    </cfRule>
    <cfRule type="cellIs" priority="611" dxfId="7" operator="equal">
      <formula>"SIN-R-FT"</formula>
    </cfRule>
  </conditionalFormatting>
  <conditionalFormatting sqref="AA65">
    <cfRule type="cellIs" priority="606" dxfId="6" operator="equal">
      <formula>"ELIMINADO"</formula>
    </cfRule>
  </conditionalFormatting>
  <conditionalFormatting sqref="AA52">
    <cfRule type="cellIs" priority="601" dxfId="11" operator="equal">
      <formula>"CELEBRADO-FT"</formula>
    </cfRule>
    <cfRule type="cellIs" priority="602" dxfId="10" operator="equal">
      <formula>"RADICADO-DT"</formula>
    </cfRule>
    <cfRule type="cellIs" priority="603" dxfId="9" operator="equal">
      <formula>"RADICADO-FT"</formula>
    </cfRule>
    <cfRule type="cellIs" priority="604" dxfId="8" operator="equal">
      <formula>"SIN-R-DT"</formula>
    </cfRule>
    <cfRule type="cellIs" priority="605" dxfId="7" operator="equal">
      <formula>"SIN-R-FT"</formula>
    </cfRule>
  </conditionalFormatting>
  <conditionalFormatting sqref="AA52">
    <cfRule type="cellIs" priority="600" dxfId="6" operator="equal">
      <formula>"ELIMINADO"</formula>
    </cfRule>
  </conditionalFormatting>
  <conditionalFormatting sqref="AA61">
    <cfRule type="cellIs" priority="595" dxfId="11" operator="equal">
      <formula>"CELEBRADO-FT"</formula>
    </cfRule>
    <cfRule type="cellIs" priority="596" dxfId="10" operator="equal">
      <formula>"RADICADO-DT"</formula>
    </cfRule>
    <cfRule type="cellIs" priority="597" dxfId="9" operator="equal">
      <formula>"RADICADO-FT"</formula>
    </cfRule>
    <cfRule type="cellIs" priority="598" dxfId="8" operator="equal">
      <formula>"SIN-R-DT"</formula>
    </cfRule>
    <cfRule type="cellIs" priority="599" dxfId="7" operator="equal">
      <formula>"SIN-R-FT"</formula>
    </cfRule>
  </conditionalFormatting>
  <conditionalFormatting sqref="AA61">
    <cfRule type="cellIs" priority="594" dxfId="6" operator="equal">
      <formula>"ELIMINADO"</formula>
    </cfRule>
  </conditionalFormatting>
  <conditionalFormatting sqref="AA66">
    <cfRule type="cellIs" priority="589" dxfId="11" operator="equal">
      <formula>"CELEBRADO-FT"</formula>
    </cfRule>
    <cfRule type="cellIs" priority="590" dxfId="10" operator="equal">
      <formula>"RADICADO-DT"</formula>
    </cfRule>
    <cfRule type="cellIs" priority="591" dxfId="9" operator="equal">
      <formula>"RADICADO-FT"</formula>
    </cfRule>
    <cfRule type="cellIs" priority="592" dxfId="8" operator="equal">
      <formula>"SIN-R-DT"</formula>
    </cfRule>
    <cfRule type="cellIs" priority="593" dxfId="7" operator="equal">
      <formula>"SIN-R-FT"</formula>
    </cfRule>
  </conditionalFormatting>
  <conditionalFormatting sqref="AA66">
    <cfRule type="cellIs" priority="588" dxfId="6" operator="equal">
      <formula>"ELIMINADO"</formula>
    </cfRule>
  </conditionalFormatting>
  <conditionalFormatting sqref="AA45">
    <cfRule type="cellIs" priority="583" dxfId="11" operator="equal">
      <formula>"CELEBRADO-FT"</formula>
    </cfRule>
    <cfRule type="cellIs" priority="584" dxfId="10" operator="equal">
      <formula>"RADICADO-DT"</formula>
    </cfRule>
    <cfRule type="cellIs" priority="585" dxfId="9" operator="equal">
      <formula>"RADICADO-FT"</formula>
    </cfRule>
    <cfRule type="cellIs" priority="586" dxfId="8" operator="equal">
      <formula>"SIN-R-DT"</formula>
    </cfRule>
    <cfRule type="cellIs" priority="587" dxfId="7" operator="equal">
      <formula>"SIN-R-FT"</formula>
    </cfRule>
  </conditionalFormatting>
  <conditionalFormatting sqref="AA45">
    <cfRule type="cellIs" priority="582" dxfId="6" operator="equal">
      <formula>"ELIMINADO"</formula>
    </cfRule>
  </conditionalFormatting>
  <conditionalFormatting sqref="AA27">
    <cfRule type="cellIs" priority="577" dxfId="11" operator="equal">
      <formula>"CELEBRADO-FT"</formula>
    </cfRule>
    <cfRule type="cellIs" priority="578" dxfId="10" operator="equal">
      <formula>"RADICADO-DT"</formula>
    </cfRule>
    <cfRule type="cellIs" priority="579" dxfId="9" operator="equal">
      <formula>"RADICADO-FT"</formula>
    </cfRule>
    <cfRule type="cellIs" priority="580" dxfId="8" operator="equal">
      <formula>"SIN-R-DT"</formula>
    </cfRule>
    <cfRule type="cellIs" priority="581" dxfId="7" operator="equal">
      <formula>"SIN-R-FT"</formula>
    </cfRule>
  </conditionalFormatting>
  <conditionalFormatting sqref="AA27">
    <cfRule type="cellIs" priority="576" dxfId="6" operator="equal">
      <formula>"ELIMINADO"</formula>
    </cfRule>
  </conditionalFormatting>
  <conditionalFormatting sqref="AA36">
    <cfRule type="cellIs" priority="571" dxfId="11" operator="equal">
      <formula>"CELEBRADO-FT"</formula>
    </cfRule>
    <cfRule type="cellIs" priority="572" dxfId="10" operator="equal">
      <formula>"RADICADO-DT"</formula>
    </cfRule>
    <cfRule type="cellIs" priority="573" dxfId="9" operator="equal">
      <formula>"RADICADO-FT"</formula>
    </cfRule>
    <cfRule type="cellIs" priority="574" dxfId="8" operator="equal">
      <formula>"SIN-R-DT"</formula>
    </cfRule>
    <cfRule type="cellIs" priority="575" dxfId="7" operator="equal">
      <formula>"SIN-R-FT"</formula>
    </cfRule>
  </conditionalFormatting>
  <conditionalFormatting sqref="AA36">
    <cfRule type="cellIs" priority="570" dxfId="6" operator="equal">
      <formula>"ELIMINADO"</formula>
    </cfRule>
  </conditionalFormatting>
  <conditionalFormatting sqref="AA35">
    <cfRule type="cellIs" priority="565" dxfId="11" operator="equal">
      <formula>"CELEBRADO-FT"</formula>
    </cfRule>
    <cfRule type="cellIs" priority="566" dxfId="10" operator="equal">
      <formula>"RADICADO-DT"</formula>
    </cfRule>
    <cfRule type="cellIs" priority="567" dxfId="9" operator="equal">
      <formula>"RADICADO-FT"</formula>
    </cfRule>
    <cfRule type="cellIs" priority="568" dxfId="8" operator="equal">
      <formula>"SIN-R-DT"</formula>
    </cfRule>
    <cfRule type="cellIs" priority="569" dxfId="7" operator="equal">
      <formula>"SIN-R-FT"</formula>
    </cfRule>
  </conditionalFormatting>
  <conditionalFormatting sqref="AA35">
    <cfRule type="cellIs" priority="564" dxfId="6" operator="equal">
      <formula>"ELIMINADO"</formula>
    </cfRule>
  </conditionalFormatting>
  <conditionalFormatting sqref="AA24">
    <cfRule type="cellIs" priority="559" dxfId="11" operator="equal">
      <formula>"CELEBRADO-FT"</formula>
    </cfRule>
    <cfRule type="cellIs" priority="560" dxfId="10" operator="equal">
      <formula>"RADICADO-DT"</formula>
    </cfRule>
    <cfRule type="cellIs" priority="561" dxfId="9" operator="equal">
      <formula>"RADICADO-FT"</formula>
    </cfRule>
    <cfRule type="cellIs" priority="562" dxfId="8" operator="equal">
      <formula>"SIN-R-DT"</formula>
    </cfRule>
    <cfRule type="cellIs" priority="563" dxfId="7" operator="equal">
      <formula>"SIN-R-FT"</formula>
    </cfRule>
  </conditionalFormatting>
  <conditionalFormatting sqref="AA24">
    <cfRule type="cellIs" priority="558" dxfId="6" operator="equal">
      <formula>"ELIMINADO"</formula>
    </cfRule>
  </conditionalFormatting>
  <conditionalFormatting sqref="AA78">
    <cfRule type="cellIs" priority="553" dxfId="11" operator="equal">
      <formula>"CELEBRADO-FT"</formula>
    </cfRule>
    <cfRule type="cellIs" priority="554" dxfId="10" operator="equal">
      <formula>"RADICADO-DT"</formula>
    </cfRule>
    <cfRule type="cellIs" priority="555" dxfId="9" operator="equal">
      <formula>"RADICADO-FT"</formula>
    </cfRule>
    <cfRule type="cellIs" priority="556" dxfId="8" operator="equal">
      <formula>"SIN-R-DT"</formula>
    </cfRule>
    <cfRule type="cellIs" priority="557" dxfId="7" operator="equal">
      <formula>"SIN-R-FT"</formula>
    </cfRule>
  </conditionalFormatting>
  <conditionalFormatting sqref="AA78">
    <cfRule type="cellIs" priority="552" dxfId="6" operator="equal">
      <formula>"ELIMINADO"</formula>
    </cfRule>
  </conditionalFormatting>
  <conditionalFormatting sqref="AA77">
    <cfRule type="cellIs" priority="547" dxfId="11" operator="equal">
      <formula>"CELEBRADO-FT"</formula>
    </cfRule>
    <cfRule type="cellIs" priority="548" dxfId="10" operator="equal">
      <formula>"RADICADO-DT"</formula>
    </cfRule>
    <cfRule type="cellIs" priority="549" dxfId="9" operator="equal">
      <formula>"RADICADO-FT"</formula>
    </cfRule>
    <cfRule type="cellIs" priority="550" dxfId="8" operator="equal">
      <formula>"SIN-R-DT"</formula>
    </cfRule>
    <cfRule type="cellIs" priority="551" dxfId="7" operator="equal">
      <formula>"SIN-R-FT"</formula>
    </cfRule>
  </conditionalFormatting>
  <conditionalFormatting sqref="AA77">
    <cfRule type="cellIs" priority="546" dxfId="6" operator="equal">
      <formula>"ELIMINADO"</formula>
    </cfRule>
  </conditionalFormatting>
  <conditionalFormatting sqref="AA79">
    <cfRule type="cellIs" priority="541" dxfId="11" operator="equal">
      <formula>"CELEBRADO-FT"</formula>
    </cfRule>
    <cfRule type="cellIs" priority="542" dxfId="10" operator="equal">
      <formula>"RADICADO-DT"</formula>
    </cfRule>
    <cfRule type="cellIs" priority="543" dxfId="9" operator="equal">
      <formula>"RADICADO-FT"</formula>
    </cfRule>
    <cfRule type="cellIs" priority="544" dxfId="8" operator="equal">
      <formula>"SIN-R-DT"</formula>
    </cfRule>
    <cfRule type="cellIs" priority="545" dxfId="7" operator="equal">
      <formula>"SIN-R-FT"</formula>
    </cfRule>
  </conditionalFormatting>
  <conditionalFormatting sqref="AA79">
    <cfRule type="cellIs" priority="540" dxfId="6" operator="equal">
      <formula>"ELIMINADO"</formula>
    </cfRule>
  </conditionalFormatting>
  <conditionalFormatting sqref="AA11">
    <cfRule type="cellIs" priority="535" dxfId="11" operator="equal">
      <formula>"CELEBRADO-FT"</formula>
    </cfRule>
    <cfRule type="cellIs" priority="536" dxfId="10" operator="equal">
      <formula>"RADICADO-DT"</formula>
    </cfRule>
    <cfRule type="cellIs" priority="537" dxfId="9" operator="equal">
      <formula>"RADICADO-FT"</formula>
    </cfRule>
    <cfRule type="cellIs" priority="538" dxfId="8" operator="equal">
      <formula>"SIN-R-DT"</formula>
    </cfRule>
    <cfRule type="cellIs" priority="539" dxfId="7" operator="equal">
      <formula>"SIN-R-FT"</formula>
    </cfRule>
  </conditionalFormatting>
  <conditionalFormatting sqref="AA11">
    <cfRule type="cellIs" priority="534" dxfId="6" operator="equal">
      <formula>"ELIMINADO"</formula>
    </cfRule>
  </conditionalFormatting>
  <conditionalFormatting sqref="AA62">
    <cfRule type="cellIs" priority="529" dxfId="11" operator="equal">
      <formula>"CELEBRADO-FT"</formula>
    </cfRule>
    <cfRule type="cellIs" priority="530" dxfId="10" operator="equal">
      <formula>"RADICADO-DT"</formula>
    </cfRule>
    <cfRule type="cellIs" priority="531" dxfId="9" operator="equal">
      <formula>"RADICADO-FT"</formula>
    </cfRule>
    <cfRule type="cellIs" priority="532" dxfId="8" operator="equal">
      <formula>"SIN-R-DT"</formula>
    </cfRule>
    <cfRule type="cellIs" priority="533" dxfId="7" operator="equal">
      <formula>"SIN-R-FT"</formula>
    </cfRule>
  </conditionalFormatting>
  <conditionalFormatting sqref="AA62">
    <cfRule type="cellIs" priority="528" dxfId="6" operator="equal">
      <formula>"ELIMINADO"</formula>
    </cfRule>
  </conditionalFormatting>
  <conditionalFormatting sqref="AA31">
    <cfRule type="cellIs" priority="517" dxfId="11" operator="equal">
      <formula>"CELEBRADO-FT"</formula>
    </cfRule>
    <cfRule type="cellIs" priority="518" dxfId="10" operator="equal">
      <formula>"RADICADO-DT"</formula>
    </cfRule>
    <cfRule type="cellIs" priority="519" dxfId="9" operator="equal">
      <formula>"RADICADO-FT"</formula>
    </cfRule>
    <cfRule type="cellIs" priority="520" dxfId="8" operator="equal">
      <formula>"SIN-R-DT"</formula>
    </cfRule>
    <cfRule type="cellIs" priority="521" dxfId="7" operator="equal">
      <formula>"SIN-R-FT"</formula>
    </cfRule>
  </conditionalFormatting>
  <conditionalFormatting sqref="AA31">
    <cfRule type="cellIs" priority="516" dxfId="6" operator="equal">
      <formula>"ELIMINADO"</formula>
    </cfRule>
  </conditionalFormatting>
  <conditionalFormatting sqref="AA20">
    <cfRule type="cellIs" priority="511" dxfId="11" operator="equal">
      <formula>"CELEBRADO-FT"</formula>
    </cfRule>
    <cfRule type="cellIs" priority="512" dxfId="10" operator="equal">
      <formula>"RADICADO-DT"</formula>
    </cfRule>
    <cfRule type="cellIs" priority="513" dxfId="9" operator="equal">
      <formula>"RADICADO-FT"</formula>
    </cfRule>
    <cfRule type="cellIs" priority="514" dxfId="8" operator="equal">
      <formula>"SIN-R-DT"</formula>
    </cfRule>
    <cfRule type="cellIs" priority="515" dxfId="7" operator="equal">
      <formula>"SIN-R-FT"</formula>
    </cfRule>
  </conditionalFormatting>
  <conditionalFormatting sqref="AA20">
    <cfRule type="cellIs" priority="510" dxfId="6" operator="equal">
      <formula>"ELIMINADO"</formula>
    </cfRule>
  </conditionalFormatting>
  <conditionalFormatting sqref="AA86">
    <cfRule type="cellIs" priority="505" dxfId="11" operator="equal">
      <formula>"CELEBRADO-FT"</formula>
    </cfRule>
    <cfRule type="cellIs" priority="506" dxfId="10" operator="equal">
      <formula>"RADICADO-DT"</formula>
    </cfRule>
    <cfRule type="cellIs" priority="507" dxfId="9" operator="equal">
      <formula>"RADICADO-FT"</formula>
    </cfRule>
    <cfRule type="cellIs" priority="508" dxfId="8" operator="equal">
      <formula>"SIN-R-DT"</formula>
    </cfRule>
    <cfRule type="cellIs" priority="509" dxfId="7" operator="equal">
      <formula>"SIN-R-FT"</formula>
    </cfRule>
  </conditionalFormatting>
  <conditionalFormatting sqref="AA86">
    <cfRule type="cellIs" priority="504" dxfId="6" operator="equal">
      <formula>"ELIMINADO"</formula>
    </cfRule>
  </conditionalFormatting>
  <conditionalFormatting sqref="AA89">
    <cfRule type="cellIs" priority="499" dxfId="11" operator="equal">
      <formula>"CELEBRADO-FT"</formula>
    </cfRule>
    <cfRule type="cellIs" priority="500" dxfId="10" operator="equal">
      <formula>"RADICADO-DT"</formula>
    </cfRule>
    <cfRule type="cellIs" priority="501" dxfId="9" operator="equal">
      <formula>"RADICADO-FT"</formula>
    </cfRule>
    <cfRule type="cellIs" priority="502" dxfId="8" operator="equal">
      <formula>"SIN-R-DT"</formula>
    </cfRule>
    <cfRule type="cellIs" priority="503" dxfId="7" operator="equal">
      <formula>"SIN-R-FT"</formula>
    </cfRule>
  </conditionalFormatting>
  <conditionalFormatting sqref="AA89">
    <cfRule type="cellIs" priority="498" dxfId="6" operator="equal">
      <formula>"ELIMINADO"</formula>
    </cfRule>
  </conditionalFormatting>
  <conditionalFormatting sqref="AA17">
    <cfRule type="cellIs" priority="487" dxfId="11" operator="equal">
      <formula>"CELEBRADO-FT"</formula>
    </cfRule>
    <cfRule type="cellIs" priority="488" dxfId="10" operator="equal">
      <formula>"RADICADO-DT"</formula>
    </cfRule>
    <cfRule type="cellIs" priority="489" dxfId="9" operator="equal">
      <formula>"RADICADO-FT"</formula>
    </cfRule>
    <cfRule type="cellIs" priority="490" dxfId="8" operator="equal">
      <formula>"SIN-R-DT"</formula>
    </cfRule>
    <cfRule type="cellIs" priority="491" dxfId="7" operator="equal">
      <formula>"SIN-R-FT"</formula>
    </cfRule>
  </conditionalFormatting>
  <conditionalFormatting sqref="AA17">
    <cfRule type="cellIs" priority="486" dxfId="6" operator="equal">
      <formula>"ELIMINADO"</formula>
    </cfRule>
  </conditionalFormatting>
  <conditionalFormatting sqref="AA73">
    <cfRule type="cellIs" priority="481" dxfId="11" operator="equal">
      <formula>"CELEBRADO-FT"</formula>
    </cfRule>
    <cfRule type="cellIs" priority="482" dxfId="10" operator="equal">
      <formula>"RADICADO-DT"</formula>
    </cfRule>
    <cfRule type="cellIs" priority="483" dxfId="9" operator="equal">
      <formula>"RADICADO-FT"</formula>
    </cfRule>
    <cfRule type="cellIs" priority="484" dxfId="8" operator="equal">
      <formula>"SIN-R-DT"</formula>
    </cfRule>
    <cfRule type="cellIs" priority="485" dxfId="7" operator="equal">
      <formula>"SIN-R-FT"</formula>
    </cfRule>
  </conditionalFormatting>
  <conditionalFormatting sqref="AA73">
    <cfRule type="cellIs" priority="480" dxfId="6" operator="equal">
      <formula>"ELIMINADO"</formula>
    </cfRule>
  </conditionalFormatting>
  <conditionalFormatting sqref="AA53">
    <cfRule type="cellIs" priority="475" dxfId="11" operator="equal">
      <formula>"CELEBRADO-FT"</formula>
    </cfRule>
    <cfRule type="cellIs" priority="476" dxfId="10" operator="equal">
      <formula>"RADICADO-DT"</formula>
    </cfRule>
    <cfRule type="cellIs" priority="477" dxfId="9" operator="equal">
      <formula>"RADICADO-FT"</formula>
    </cfRule>
    <cfRule type="cellIs" priority="478" dxfId="8" operator="equal">
      <formula>"SIN-R-DT"</formula>
    </cfRule>
    <cfRule type="cellIs" priority="479" dxfId="7" operator="equal">
      <formula>"SIN-R-FT"</formula>
    </cfRule>
  </conditionalFormatting>
  <conditionalFormatting sqref="AA53">
    <cfRule type="cellIs" priority="474" dxfId="6" operator="equal">
      <formula>"ELIMINADO"</formula>
    </cfRule>
  </conditionalFormatting>
  <conditionalFormatting sqref="AA40">
    <cfRule type="cellIs" priority="469" dxfId="11" operator="equal">
      <formula>"CELEBRADO-FT"</formula>
    </cfRule>
    <cfRule type="cellIs" priority="470" dxfId="10" operator="equal">
      <formula>"RADICADO-DT"</formula>
    </cfRule>
    <cfRule type="cellIs" priority="471" dxfId="9" operator="equal">
      <formula>"RADICADO-FT"</formula>
    </cfRule>
    <cfRule type="cellIs" priority="472" dxfId="8" operator="equal">
      <formula>"SIN-R-DT"</formula>
    </cfRule>
    <cfRule type="cellIs" priority="473" dxfId="7" operator="equal">
      <formula>"SIN-R-FT"</formula>
    </cfRule>
  </conditionalFormatting>
  <conditionalFormatting sqref="AA40">
    <cfRule type="cellIs" priority="468" dxfId="6" operator="equal">
      <formula>"ELIMINADO"</formula>
    </cfRule>
  </conditionalFormatting>
  <conditionalFormatting sqref="AA55">
    <cfRule type="cellIs" priority="463" dxfId="11" operator="equal">
      <formula>"CELEBRADO-FT"</formula>
    </cfRule>
    <cfRule type="cellIs" priority="464" dxfId="10" operator="equal">
      <formula>"RADICADO-DT"</formula>
    </cfRule>
    <cfRule type="cellIs" priority="465" dxfId="9" operator="equal">
      <formula>"RADICADO-FT"</formula>
    </cfRule>
    <cfRule type="cellIs" priority="466" dxfId="8" operator="equal">
      <formula>"SIN-R-DT"</formula>
    </cfRule>
    <cfRule type="cellIs" priority="467" dxfId="7" operator="equal">
      <formula>"SIN-R-FT"</formula>
    </cfRule>
  </conditionalFormatting>
  <conditionalFormatting sqref="AA55">
    <cfRule type="cellIs" priority="462" dxfId="6" operator="equal">
      <formula>"ELIMINADO"</formula>
    </cfRule>
  </conditionalFormatting>
  <conditionalFormatting sqref="AA28">
    <cfRule type="cellIs" priority="457" dxfId="11" operator="equal">
      <formula>"CELEBRADO-FT"</formula>
    </cfRule>
    <cfRule type="cellIs" priority="458" dxfId="10" operator="equal">
      <formula>"RADICADO-DT"</formula>
    </cfRule>
    <cfRule type="cellIs" priority="459" dxfId="9" operator="equal">
      <formula>"RADICADO-FT"</formula>
    </cfRule>
    <cfRule type="cellIs" priority="460" dxfId="8" operator="equal">
      <formula>"SIN-R-DT"</formula>
    </cfRule>
    <cfRule type="cellIs" priority="461" dxfId="7" operator="equal">
      <formula>"SIN-R-FT"</formula>
    </cfRule>
  </conditionalFormatting>
  <conditionalFormatting sqref="AA28">
    <cfRule type="cellIs" priority="456" dxfId="6" operator="equal">
      <formula>"ELIMINADO"</formula>
    </cfRule>
  </conditionalFormatting>
  <conditionalFormatting sqref="AA56">
    <cfRule type="cellIs" priority="451" dxfId="11" operator="equal">
      <formula>"CELEBRADO-FT"</formula>
    </cfRule>
    <cfRule type="cellIs" priority="452" dxfId="10" operator="equal">
      <formula>"RADICADO-DT"</formula>
    </cfRule>
    <cfRule type="cellIs" priority="453" dxfId="9" operator="equal">
      <formula>"RADICADO-FT"</formula>
    </cfRule>
    <cfRule type="cellIs" priority="454" dxfId="8" operator="equal">
      <formula>"SIN-R-DT"</formula>
    </cfRule>
    <cfRule type="cellIs" priority="455" dxfId="7" operator="equal">
      <formula>"SIN-R-FT"</formula>
    </cfRule>
  </conditionalFormatting>
  <conditionalFormatting sqref="AA56">
    <cfRule type="cellIs" priority="450" dxfId="6" operator="equal">
      <formula>"ELIMINADO"</formula>
    </cfRule>
  </conditionalFormatting>
  <conditionalFormatting sqref="AA57">
    <cfRule type="cellIs" priority="445" dxfId="11" operator="equal">
      <formula>"CELEBRADO-FT"</formula>
    </cfRule>
    <cfRule type="cellIs" priority="446" dxfId="10" operator="equal">
      <formula>"RADICADO-DT"</formula>
    </cfRule>
    <cfRule type="cellIs" priority="447" dxfId="9" operator="equal">
      <formula>"RADICADO-FT"</formula>
    </cfRule>
    <cfRule type="cellIs" priority="448" dxfId="8" operator="equal">
      <formula>"SIN-R-DT"</formula>
    </cfRule>
    <cfRule type="cellIs" priority="449" dxfId="7" operator="equal">
      <formula>"SIN-R-FT"</formula>
    </cfRule>
  </conditionalFormatting>
  <conditionalFormatting sqref="AA57">
    <cfRule type="cellIs" priority="444" dxfId="6" operator="equal">
      <formula>"ELIMINADO"</formula>
    </cfRule>
  </conditionalFormatting>
  <conditionalFormatting sqref="AA58">
    <cfRule type="cellIs" priority="439" dxfId="11" operator="equal">
      <formula>"CELEBRADO-FT"</formula>
    </cfRule>
    <cfRule type="cellIs" priority="440" dxfId="10" operator="equal">
      <formula>"RADICADO-DT"</formula>
    </cfRule>
    <cfRule type="cellIs" priority="441" dxfId="9" operator="equal">
      <formula>"RADICADO-FT"</formula>
    </cfRule>
    <cfRule type="cellIs" priority="442" dxfId="8" operator="equal">
      <formula>"SIN-R-DT"</formula>
    </cfRule>
    <cfRule type="cellIs" priority="443" dxfId="7" operator="equal">
      <formula>"SIN-R-FT"</formula>
    </cfRule>
  </conditionalFormatting>
  <conditionalFormatting sqref="AA58">
    <cfRule type="cellIs" priority="438" dxfId="6" operator="equal">
      <formula>"ELIMINADO"</formula>
    </cfRule>
  </conditionalFormatting>
  <conditionalFormatting sqref="AA39">
    <cfRule type="cellIs" priority="433" dxfId="11" operator="equal">
      <formula>"CELEBRADO-FT"</formula>
    </cfRule>
    <cfRule type="cellIs" priority="434" dxfId="10" operator="equal">
      <formula>"RADICADO-DT"</formula>
    </cfRule>
    <cfRule type="cellIs" priority="435" dxfId="9" operator="equal">
      <formula>"RADICADO-FT"</formula>
    </cfRule>
    <cfRule type="cellIs" priority="436" dxfId="8" operator="equal">
      <formula>"SIN-R-DT"</formula>
    </cfRule>
    <cfRule type="cellIs" priority="437" dxfId="7" operator="equal">
      <formula>"SIN-R-FT"</formula>
    </cfRule>
  </conditionalFormatting>
  <conditionalFormatting sqref="AA39">
    <cfRule type="cellIs" priority="432" dxfId="6" operator="equal">
      <formula>"ELIMINADO"</formula>
    </cfRule>
  </conditionalFormatting>
  <conditionalFormatting sqref="AA32">
    <cfRule type="cellIs" priority="427" dxfId="11" operator="equal">
      <formula>"CELEBRADO-FT"</formula>
    </cfRule>
    <cfRule type="cellIs" priority="428" dxfId="10" operator="equal">
      <formula>"RADICADO-DT"</formula>
    </cfRule>
    <cfRule type="cellIs" priority="429" dxfId="9" operator="equal">
      <formula>"RADICADO-FT"</formula>
    </cfRule>
    <cfRule type="cellIs" priority="430" dxfId="8" operator="equal">
      <formula>"SIN-R-DT"</formula>
    </cfRule>
    <cfRule type="cellIs" priority="431" dxfId="7" operator="equal">
      <formula>"SIN-R-FT"</formula>
    </cfRule>
  </conditionalFormatting>
  <conditionalFormatting sqref="AA32">
    <cfRule type="cellIs" priority="426" dxfId="6" operator="equal">
      <formula>"ELIMINADO"</formula>
    </cfRule>
  </conditionalFormatting>
  <conditionalFormatting sqref="AA67">
    <cfRule type="cellIs" priority="421" dxfId="11" operator="equal">
      <formula>"CELEBRADO-FT"</formula>
    </cfRule>
    <cfRule type="cellIs" priority="422" dxfId="10" operator="equal">
      <formula>"RADICADO-DT"</formula>
    </cfRule>
    <cfRule type="cellIs" priority="423" dxfId="9" operator="equal">
      <formula>"RADICADO-FT"</formula>
    </cfRule>
    <cfRule type="cellIs" priority="424" dxfId="8" operator="equal">
      <formula>"SIN-R-DT"</formula>
    </cfRule>
    <cfRule type="cellIs" priority="425" dxfId="7" operator="equal">
      <formula>"SIN-R-FT"</formula>
    </cfRule>
  </conditionalFormatting>
  <conditionalFormatting sqref="AA67">
    <cfRule type="cellIs" priority="420" dxfId="6" operator="equal">
      <formula>"ELIMINADO"</formula>
    </cfRule>
  </conditionalFormatting>
  <conditionalFormatting sqref="AA54">
    <cfRule type="cellIs" priority="415" dxfId="11" operator="equal">
      <formula>"CELEBRADO-FT"</formula>
    </cfRule>
    <cfRule type="cellIs" priority="416" dxfId="10" operator="equal">
      <formula>"RADICADO-DT"</formula>
    </cfRule>
    <cfRule type="cellIs" priority="417" dxfId="9" operator="equal">
      <formula>"RADICADO-FT"</formula>
    </cfRule>
    <cfRule type="cellIs" priority="418" dxfId="8" operator="equal">
      <formula>"SIN-R-DT"</formula>
    </cfRule>
    <cfRule type="cellIs" priority="419" dxfId="7" operator="equal">
      <formula>"SIN-R-FT"</formula>
    </cfRule>
  </conditionalFormatting>
  <conditionalFormatting sqref="AA54">
    <cfRule type="cellIs" priority="414" dxfId="6" operator="equal">
      <formula>"ELIMINADO"</formula>
    </cfRule>
  </conditionalFormatting>
  <conditionalFormatting sqref="AA76">
    <cfRule type="cellIs" priority="409" dxfId="11" operator="equal">
      <formula>"CELEBRADO-FT"</formula>
    </cfRule>
    <cfRule type="cellIs" priority="410" dxfId="10" operator="equal">
      <formula>"RADICADO-DT"</formula>
    </cfRule>
    <cfRule type="cellIs" priority="411" dxfId="9" operator="equal">
      <formula>"RADICADO-FT"</formula>
    </cfRule>
    <cfRule type="cellIs" priority="412" dxfId="8" operator="equal">
      <formula>"SIN-R-DT"</formula>
    </cfRule>
    <cfRule type="cellIs" priority="413" dxfId="7" operator="equal">
      <formula>"SIN-R-FT"</formula>
    </cfRule>
  </conditionalFormatting>
  <conditionalFormatting sqref="AA76">
    <cfRule type="cellIs" priority="408" dxfId="6" operator="equal">
      <formula>"ELIMINADO"</formula>
    </cfRule>
  </conditionalFormatting>
  <conditionalFormatting sqref="AA59">
    <cfRule type="cellIs" priority="385" dxfId="11" operator="equal">
      <formula>"CELEBRADO-FT"</formula>
    </cfRule>
    <cfRule type="cellIs" priority="386" dxfId="10" operator="equal">
      <formula>"RADICADO-DT"</formula>
    </cfRule>
    <cfRule type="cellIs" priority="387" dxfId="9" operator="equal">
      <formula>"RADICADO-FT"</formula>
    </cfRule>
    <cfRule type="cellIs" priority="388" dxfId="8" operator="equal">
      <formula>"SIN-R-DT"</formula>
    </cfRule>
    <cfRule type="cellIs" priority="389" dxfId="7" operator="equal">
      <formula>"SIN-R-FT"</formula>
    </cfRule>
  </conditionalFormatting>
  <conditionalFormatting sqref="AA59">
    <cfRule type="cellIs" priority="384" dxfId="6" operator="equal">
      <formula>"ELIMINADO"</formula>
    </cfRule>
  </conditionalFormatting>
  <conditionalFormatting sqref="AA87">
    <cfRule type="cellIs" priority="403" dxfId="11" operator="equal">
      <formula>"CELEBRADO-FT"</formula>
    </cfRule>
    <cfRule type="cellIs" priority="404" dxfId="10" operator="equal">
      <formula>"RADICADO-DT"</formula>
    </cfRule>
    <cfRule type="cellIs" priority="405" dxfId="9" operator="equal">
      <formula>"RADICADO-FT"</formula>
    </cfRule>
    <cfRule type="cellIs" priority="406" dxfId="8" operator="equal">
      <formula>"SIN-R-DT"</formula>
    </cfRule>
    <cfRule type="cellIs" priority="407" dxfId="7" operator="equal">
      <formula>"SIN-R-FT"</formula>
    </cfRule>
  </conditionalFormatting>
  <conditionalFormatting sqref="AA87">
    <cfRule type="cellIs" priority="402" dxfId="6" operator="equal">
      <formula>"ELIMINADO"</formula>
    </cfRule>
  </conditionalFormatting>
  <conditionalFormatting sqref="AA21">
    <cfRule type="cellIs" priority="397" dxfId="11" operator="equal">
      <formula>"CELEBRADO-FT"</formula>
    </cfRule>
    <cfRule type="cellIs" priority="398" dxfId="10" operator="equal">
      <formula>"RADICADO-DT"</formula>
    </cfRule>
    <cfRule type="cellIs" priority="399" dxfId="9" operator="equal">
      <formula>"RADICADO-FT"</formula>
    </cfRule>
    <cfRule type="cellIs" priority="400" dxfId="8" operator="equal">
      <formula>"SIN-R-DT"</formula>
    </cfRule>
    <cfRule type="cellIs" priority="401" dxfId="7" operator="equal">
      <formula>"SIN-R-FT"</formula>
    </cfRule>
  </conditionalFormatting>
  <conditionalFormatting sqref="AA21">
    <cfRule type="cellIs" priority="396" dxfId="6" operator="equal">
      <formula>"ELIMINADO"</formula>
    </cfRule>
  </conditionalFormatting>
  <conditionalFormatting sqref="AA38">
    <cfRule type="cellIs" priority="391" dxfId="11" operator="equal">
      <formula>"CELEBRADO-FT"</formula>
    </cfRule>
    <cfRule type="cellIs" priority="392" dxfId="10" operator="equal">
      <formula>"RADICADO-DT"</formula>
    </cfRule>
    <cfRule type="cellIs" priority="393" dxfId="9" operator="equal">
      <formula>"RADICADO-FT"</formula>
    </cfRule>
    <cfRule type="cellIs" priority="394" dxfId="8" operator="equal">
      <formula>"SIN-R-DT"</formula>
    </cfRule>
    <cfRule type="cellIs" priority="395" dxfId="7" operator="equal">
      <formula>"SIN-R-FT"</formula>
    </cfRule>
  </conditionalFormatting>
  <conditionalFormatting sqref="AA38">
    <cfRule type="cellIs" priority="390" dxfId="6" operator="equal">
      <formula>"ELIMINADO"</formula>
    </cfRule>
  </conditionalFormatting>
  <conditionalFormatting sqref="AA99">
    <cfRule type="cellIs" priority="379" dxfId="11" operator="equal">
      <formula>"CELEBRADO-FT"</formula>
    </cfRule>
    <cfRule type="cellIs" priority="380" dxfId="10" operator="equal">
      <formula>"RADICADO-DT"</formula>
    </cfRule>
    <cfRule type="cellIs" priority="381" dxfId="9" operator="equal">
      <formula>"RADICADO-FT"</formula>
    </cfRule>
    <cfRule type="cellIs" priority="382" dxfId="8" operator="equal">
      <formula>"SIN-R-DT"</formula>
    </cfRule>
    <cfRule type="cellIs" priority="383" dxfId="7" operator="equal">
      <formula>"SIN-R-FT"</formula>
    </cfRule>
  </conditionalFormatting>
  <conditionalFormatting sqref="AA99">
    <cfRule type="cellIs" priority="378" dxfId="6" operator="equal">
      <formula>"ELIMINADO"</formula>
    </cfRule>
  </conditionalFormatting>
  <conditionalFormatting sqref="AA100">
    <cfRule type="cellIs" priority="373" dxfId="11" operator="equal">
      <formula>"CELEBRADO-FT"</formula>
    </cfRule>
    <cfRule type="cellIs" priority="374" dxfId="10" operator="equal">
      <formula>"RADICADO-DT"</formula>
    </cfRule>
    <cfRule type="cellIs" priority="375" dxfId="9" operator="equal">
      <formula>"RADICADO-FT"</formula>
    </cfRule>
    <cfRule type="cellIs" priority="376" dxfId="8" operator="equal">
      <formula>"SIN-R-DT"</formula>
    </cfRule>
    <cfRule type="cellIs" priority="377" dxfId="7" operator="equal">
      <formula>"SIN-R-FT"</formula>
    </cfRule>
  </conditionalFormatting>
  <conditionalFormatting sqref="AA100">
    <cfRule type="cellIs" priority="372" dxfId="6" operator="equal">
      <formula>"ELIMINADO"</formula>
    </cfRule>
  </conditionalFormatting>
  <conditionalFormatting sqref="AA102">
    <cfRule type="cellIs" priority="367" dxfId="11" operator="equal">
      <formula>"CELEBRADO-FT"</formula>
    </cfRule>
    <cfRule type="cellIs" priority="368" dxfId="10" operator="equal">
      <formula>"RADICADO-DT"</formula>
    </cfRule>
    <cfRule type="cellIs" priority="369" dxfId="9" operator="equal">
      <formula>"RADICADO-FT"</formula>
    </cfRule>
    <cfRule type="cellIs" priority="370" dxfId="8" operator="equal">
      <formula>"SIN-R-DT"</formula>
    </cfRule>
    <cfRule type="cellIs" priority="371" dxfId="7" operator="equal">
      <formula>"SIN-R-FT"</formula>
    </cfRule>
  </conditionalFormatting>
  <conditionalFormatting sqref="AA102">
    <cfRule type="cellIs" priority="366" dxfId="6" operator="equal">
      <formula>"ELIMINADO"</formula>
    </cfRule>
  </conditionalFormatting>
  <conditionalFormatting sqref="AA33">
    <cfRule type="cellIs" priority="361" dxfId="11" operator="equal">
      <formula>"CELEBRADO-FT"</formula>
    </cfRule>
    <cfRule type="cellIs" priority="362" dxfId="10" operator="equal">
      <formula>"RADICADO-DT"</formula>
    </cfRule>
    <cfRule type="cellIs" priority="363" dxfId="9" operator="equal">
      <formula>"RADICADO-FT"</formula>
    </cfRule>
    <cfRule type="cellIs" priority="364" dxfId="8" operator="equal">
      <formula>"SIN-R-DT"</formula>
    </cfRule>
    <cfRule type="cellIs" priority="365" dxfId="7" operator="equal">
      <formula>"SIN-R-FT"</formula>
    </cfRule>
  </conditionalFormatting>
  <conditionalFormatting sqref="AA33">
    <cfRule type="cellIs" priority="360" dxfId="6" operator="equal">
      <formula>"ELIMINADO"</formula>
    </cfRule>
  </conditionalFormatting>
  <conditionalFormatting sqref="AA29">
    <cfRule type="cellIs" priority="349" dxfId="11" operator="equal">
      <formula>"CELEBRADO-FT"</formula>
    </cfRule>
    <cfRule type="cellIs" priority="350" dxfId="10" operator="equal">
      <formula>"RADICADO-DT"</formula>
    </cfRule>
    <cfRule type="cellIs" priority="351" dxfId="9" operator="equal">
      <formula>"RADICADO-FT"</formula>
    </cfRule>
    <cfRule type="cellIs" priority="352" dxfId="8" operator="equal">
      <formula>"SIN-R-DT"</formula>
    </cfRule>
    <cfRule type="cellIs" priority="353" dxfId="7" operator="equal">
      <formula>"SIN-R-FT"</formula>
    </cfRule>
  </conditionalFormatting>
  <conditionalFormatting sqref="AA29">
    <cfRule type="cellIs" priority="348" dxfId="6" operator="equal">
      <formula>"ELIMINADO"</formula>
    </cfRule>
  </conditionalFormatting>
  <conditionalFormatting sqref="AA14">
    <cfRule type="cellIs" priority="355" dxfId="11" operator="equal">
      <formula>"CELEBRADO-FT"</formula>
    </cfRule>
    <cfRule type="cellIs" priority="356" dxfId="10" operator="equal">
      <formula>"RADICADO-DT"</formula>
    </cfRule>
    <cfRule type="cellIs" priority="357" dxfId="9" operator="equal">
      <formula>"RADICADO-FT"</formula>
    </cfRule>
    <cfRule type="cellIs" priority="358" dxfId="8" operator="equal">
      <formula>"SIN-R-DT"</formula>
    </cfRule>
    <cfRule type="cellIs" priority="359" dxfId="7" operator="equal">
      <formula>"SIN-R-FT"</formula>
    </cfRule>
  </conditionalFormatting>
  <conditionalFormatting sqref="AA14">
    <cfRule type="cellIs" priority="354" dxfId="6" operator="equal">
      <formula>"ELIMINADO"</formula>
    </cfRule>
  </conditionalFormatting>
  <conditionalFormatting sqref="AA97">
    <cfRule type="cellIs" priority="343" dxfId="11" operator="equal">
      <formula>"CELEBRADO-FT"</formula>
    </cfRule>
    <cfRule type="cellIs" priority="344" dxfId="10" operator="equal">
      <formula>"RADICADO-DT"</formula>
    </cfRule>
    <cfRule type="cellIs" priority="345" dxfId="9" operator="equal">
      <formula>"RADICADO-FT"</formula>
    </cfRule>
    <cfRule type="cellIs" priority="346" dxfId="8" operator="equal">
      <formula>"SIN-R-DT"</formula>
    </cfRule>
    <cfRule type="cellIs" priority="347" dxfId="7" operator="equal">
      <formula>"SIN-R-FT"</formula>
    </cfRule>
  </conditionalFormatting>
  <conditionalFormatting sqref="AA97">
    <cfRule type="cellIs" priority="342" dxfId="6" operator="equal">
      <formula>"ELIMINADO"</formula>
    </cfRule>
  </conditionalFormatting>
  <conditionalFormatting sqref="AA15">
    <cfRule type="cellIs" priority="337" dxfId="11" operator="equal">
      <formula>"CELEBRADO-FT"</formula>
    </cfRule>
    <cfRule type="cellIs" priority="338" dxfId="10" operator="equal">
      <formula>"RADICADO-DT"</formula>
    </cfRule>
    <cfRule type="cellIs" priority="339" dxfId="9" operator="equal">
      <formula>"RADICADO-FT"</formula>
    </cfRule>
    <cfRule type="cellIs" priority="340" dxfId="8" operator="equal">
      <formula>"SIN-R-DT"</formula>
    </cfRule>
    <cfRule type="cellIs" priority="341" dxfId="7" operator="equal">
      <formula>"SIN-R-FT"</formula>
    </cfRule>
  </conditionalFormatting>
  <conditionalFormatting sqref="AA15">
    <cfRule type="cellIs" priority="336" dxfId="6" operator="equal">
      <formula>"ELIMINADO"</formula>
    </cfRule>
  </conditionalFormatting>
  <conditionalFormatting sqref="AA41">
    <cfRule type="cellIs" priority="331" dxfId="11" operator="equal">
      <formula>"CELEBRADO-FT"</formula>
    </cfRule>
    <cfRule type="cellIs" priority="332" dxfId="10" operator="equal">
      <formula>"RADICADO-DT"</formula>
    </cfRule>
    <cfRule type="cellIs" priority="333" dxfId="9" operator="equal">
      <formula>"RADICADO-FT"</formula>
    </cfRule>
    <cfRule type="cellIs" priority="334" dxfId="8" operator="equal">
      <formula>"SIN-R-DT"</formula>
    </cfRule>
    <cfRule type="cellIs" priority="335" dxfId="7" operator="equal">
      <formula>"SIN-R-FT"</formula>
    </cfRule>
  </conditionalFormatting>
  <conditionalFormatting sqref="AA41">
    <cfRule type="cellIs" priority="330" dxfId="6" operator="equal">
      <formula>"ELIMINADO"</formula>
    </cfRule>
  </conditionalFormatting>
  <conditionalFormatting sqref="AA107">
    <cfRule type="cellIs" priority="325" dxfId="11" operator="equal">
      <formula>"CELEBRADO-FT"</formula>
    </cfRule>
    <cfRule type="cellIs" priority="326" dxfId="10" operator="equal">
      <formula>"RADICADO-DT"</formula>
    </cfRule>
    <cfRule type="cellIs" priority="327" dxfId="9" operator="equal">
      <formula>"RADICADO-FT"</formula>
    </cfRule>
    <cfRule type="cellIs" priority="328" dxfId="8" operator="equal">
      <formula>"SIN-R-DT"</formula>
    </cfRule>
    <cfRule type="cellIs" priority="329" dxfId="7" operator="equal">
      <formula>"SIN-R-FT"</formula>
    </cfRule>
  </conditionalFormatting>
  <conditionalFormatting sqref="AA107">
    <cfRule type="cellIs" priority="324" dxfId="6" operator="equal">
      <formula>"ELIMINADO"</formula>
    </cfRule>
  </conditionalFormatting>
  <conditionalFormatting sqref="AA74">
    <cfRule type="cellIs" priority="319" dxfId="11" operator="equal">
      <formula>"CELEBRADO-FT"</formula>
    </cfRule>
    <cfRule type="cellIs" priority="320" dxfId="10" operator="equal">
      <formula>"RADICADO-DT"</formula>
    </cfRule>
    <cfRule type="cellIs" priority="321" dxfId="9" operator="equal">
      <formula>"RADICADO-FT"</formula>
    </cfRule>
    <cfRule type="cellIs" priority="322" dxfId="8" operator="equal">
      <formula>"SIN-R-DT"</formula>
    </cfRule>
    <cfRule type="cellIs" priority="323" dxfId="7" operator="equal">
      <formula>"SIN-R-FT"</formula>
    </cfRule>
  </conditionalFormatting>
  <conditionalFormatting sqref="AA74">
    <cfRule type="cellIs" priority="318" dxfId="6" operator="equal">
      <formula>"ELIMINADO"</formula>
    </cfRule>
  </conditionalFormatting>
  <conditionalFormatting sqref="AA43:AA44">
    <cfRule type="cellIs" priority="313" dxfId="11" operator="equal">
      <formula>"CELEBRADO-FT"</formula>
    </cfRule>
    <cfRule type="cellIs" priority="314" dxfId="10" operator="equal">
      <formula>"RADICADO-DT"</formula>
    </cfRule>
    <cfRule type="cellIs" priority="315" dxfId="9" operator="equal">
      <formula>"RADICADO-FT"</formula>
    </cfRule>
    <cfRule type="cellIs" priority="316" dxfId="8" operator="equal">
      <formula>"SIN-R-DT"</formula>
    </cfRule>
    <cfRule type="cellIs" priority="317" dxfId="7" operator="equal">
      <formula>"SIN-R-FT"</formula>
    </cfRule>
  </conditionalFormatting>
  <conditionalFormatting sqref="AA43:AA44">
    <cfRule type="cellIs" priority="312" dxfId="6" operator="equal">
      <formula>"ELIMINADO"</formula>
    </cfRule>
  </conditionalFormatting>
  <conditionalFormatting sqref="AA91">
    <cfRule type="cellIs" priority="307" dxfId="11" operator="equal">
      <formula>"CELEBRADO-FT"</formula>
    </cfRule>
    <cfRule type="cellIs" priority="308" dxfId="10" operator="equal">
      <formula>"RADICADO-DT"</formula>
    </cfRule>
    <cfRule type="cellIs" priority="309" dxfId="9" operator="equal">
      <formula>"RADICADO-FT"</formula>
    </cfRule>
    <cfRule type="cellIs" priority="310" dxfId="8" operator="equal">
      <formula>"SIN-R-DT"</formula>
    </cfRule>
    <cfRule type="cellIs" priority="311" dxfId="7" operator="equal">
      <formula>"SIN-R-FT"</formula>
    </cfRule>
  </conditionalFormatting>
  <conditionalFormatting sqref="AA91">
    <cfRule type="cellIs" priority="306" dxfId="6" operator="equal">
      <formula>"ELIMINADO"</formula>
    </cfRule>
  </conditionalFormatting>
  <conditionalFormatting sqref="AA108">
    <cfRule type="cellIs" priority="301" dxfId="11" operator="equal">
      <formula>"CELEBRADO-FT"</formula>
    </cfRule>
    <cfRule type="cellIs" priority="302" dxfId="10" operator="equal">
      <formula>"RADICADO-DT"</formula>
    </cfRule>
    <cfRule type="cellIs" priority="303" dxfId="9" operator="equal">
      <formula>"RADICADO-FT"</formula>
    </cfRule>
    <cfRule type="cellIs" priority="304" dxfId="8" operator="equal">
      <formula>"SIN-R-DT"</formula>
    </cfRule>
    <cfRule type="cellIs" priority="305" dxfId="7" operator="equal">
      <formula>"SIN-R-FT"</formula>
    </cfRule>
  </conditionalFormatting>
  <conditionalFormatting sqref="AA108">
    <cfRule type="cellIs" priority="300" dxfId="6" operator="equal">
      <formula>"ELIMINADO"</formula>
    </cfRule>
  </conditionalFormatting>
  <conditionalFormatting sqref="AA63">
    <cfRule type="cellIs" priority="295" dxfId="11" operator="equal">
      <formula>"CELEBRADO-FT"</formula>
    </cfRule>
    <cfRule type="cellIs" priority="296" dxfId="10" operator="equal">
      <formula>"RADICADO-DT"</formula>
    </cfRule>
    <cfRule type="cellIs" priority="297" dxfId="9" operator="equal">
      <formula>"RADICADO-FT"</formula>
    </cfRule>
    <cfRule type="cellIs" priority="298" dxfId="8" operator="equal">
      <formula>"SIN-R-DT"</formula>
    </cfRule>
    <cfRule type="cellIs" priority="299" dxfId="7" operator="equal">
      <formula>"SIN-R-FT"</formula>
    </cfRule>
  </conditionalFormatting>
  <conditionalFormatting sqref="AA63">
    <cfRule type="cellIs" priority="294" dxfId="6" operator="equal">
      <formula>"ELIMINADO"</formula>
    </cfRule>
  </conditionalFormatting>
  <conditionalFormatting sqref="AA101">
    <cfRule type="cellIs" priority="289" dxfId="11" operator="equal">
      <formula>"CELEBRADO-FT"</formula>
    </cfRule>
    <cfRule type="cellIs" priority="290" dxfId="10" operator="equal">
      <formula>"RADICADO-DT"</formula>
    </cfRule>
    <cfRule type="cellIs" priority="291" dxfId="9" operator="equal">
      <formula>"RADICADO-FT"</formula>
    </cfRule>
    <cfRule type="cellIs" priority="292" dxfId="8" operator="equal">
      <formula>"SIN-R-DT"</formula>
    </cfRule>
    <cfRule type="cellIs" priority="293" dxfId="7" operator="equal">
      <formula>"SIN-R-FT"</formula>
    </cfRule>
  </conditionalFormatting>
  <conditionalFormatting sqref="AA101">
    <cfRule type="cellIs" priority="288" dxfId="6" operator="equal">
      <formula>"ELIMINADO"</formula>
    </cfRule>
  </conditionalFormatting>
  <conditionalFormatting sqref="AA60">
    <cfRule type="cellIs" priority="283" dxfId="11" operator="equal">
      <formula>"CELEBRADO-FT"</formula>
    </cfRule>
    <cfRule type="cellIs" priority="284" dxfId="10" operator="equal">
      <formula>"RADICADO-DT"</formula>
    </cfRule>
    <cfRule type="cellIs" priority="285" dxfId="9" operator="equal">
      <formula>"RADICADO-FT"</formula>
    </cfRule>
    <cfRule type="cellIs" priority="286" dxfId="8" operator="equal">
      <formula>"SIN-R-DT"</formula>
    </cfRule>
    <cfRule type="cellIs" priority="287" dxfId="7" operator="equal">
      <formula>"SIN-R-FT"</formula>
    </cfRule>
  </conditionalFormatting>
  <conditionalFormatting sqref="AA60">
    <cfRule type="cellIs" priority="282" dxfId="6" operator="equal">
      <formula>"ELIMINADO"</formula>
    </cfRule>
  </conditionalFormatting>
  <conditionalFormatting sqref="AA111">
    <cfRule type="cellIs" priority="277" dxfId="11" operator="equal">
      <formula>"CELEBRADO-FT"</formula>
    </cfRule>
    <cfRule type="cellIs" priority="278" dxfId="10" operator="equal">
      <formula>"RADICADO-DT"</formula>
    </cfRule>
    <cfRule type="cellIs" priority="279" dxfId="9" operator="equal">
      <formula>"RADICADO-FT"</formula>
    </cfRule>
    <cfRule type="cellIs" priority="280" dxfId="8" operator="equal">
      <formula>"SIN-R-DT"</formula>
    </cfRule>
    <cfRule type="cellIs" priority="281" dxfId="7" operator="equal">
      <formula>"SIN-R-FT"</formula>
    </cfRule>
  </conditionalFormatting>
  <conditionalFormatting sqref="AA111">
    <cfRule type="cellIs" priority="276" dxfId="6" operator="equal">
      <formula>"ELIMINADO"</formula>
    </cfRule>
  </conditionalFormatting>
  <conditionalFormatting sqref="AA110">
    <cfRule type="cellIs" priority="271" dxfId="11" operator="equal">
      <formula>"CELEBRADO-FT"</formula>
    </cfRule>
    <cfRule type="cellIs" priority="272" dxfId="10" operator="equal">
      <formula>"RADICADO-DT"</formula>
    </cfRule>
    <cfRule type="cellIs" priority="273" dxfId="9" operator="equal">
      <formula>"RADICADO-FT"</formula>
    </cfRule>
    <cfRule type="cellIs" priority="274" dxfId="8" operator="equal">
      <formula>"SIN-R-DT"</formula>
    </cfRule>
    <cfRule type="cellIs" priority="275" dxfId="7" operator="equal">
      <formula>"SIN-R-FT"</formula>
    </cfRule>
  </conditionalFormatting>
  <conditionalFormatting sqref="AA110">
    <cfRule type="cellIs" priority="270" dxfId="6" operator="equal">
      <formula>"ELIMINADO"</formula>
    </cfRule>
  </conditionalFormatting>
  <conditionalFormatting sqref="AA42">
    <cfRule type="cellIs" priority="265" dxfId="11" operator="equal">
      <formula>"CELEBRADO-FT"</formula>
    </cfRule>
    <cfRule type="cellIs" priority="266" dxfId="10" operator="equal">
      <formula>"RADICADO-DT"</formula>
    </cfRule>
    <cfRule type="cellIs" priority="267" dxfId="9" operator="equal">
      <formula>"RADICADO-FT"</formula>
    </cfRule>
    <cfRule type="cellIs" priority="268" dxfId="8" operator="equal">
      <formula>"SIN-R-DT"</formula>
    </cfRule>
    <cfRule type="cellIs" priority="269" dxfId="7" operator="equal">
      <formula>"SIN-R-FT"</formula>
    </cfRule>
  </conditionalFormatting>
  <conditionalFormatting sqref="AA42">
    <cfRule type="cellIs" priority="264" dxfId="6" operator="equal">
      <formula>"ELIMINADO"</formula>
    </cfRule>
  </conditionalFormatting>
  <conditionalFormatting sqref="AA98">
    <cfRule type="cellIs" priority="259" dxfId="11" operator="equal">
      <formula>"CELEBRADO-FT"</formula>
    </cfRule>
    <cfRule type="cellIs" priority="260" dxfId="10" operator="equal">
      <formula>"RADICADO-DT"</formula>
    </cfRule>
    <cfRule type="cellIs" priority="261" dxfId="9" operator="equal">
      <formula>"RADICADO-FT"</formula>
    </cfRule>
    <cfRule type="cellIs" priority="262" dxfId="8" operator="equal">
      <formula>"SIN-R-DT"</formula>
    </cfRule>
    <cfRule type="cellIs" priority="263" dxfId="7" operator="equal">
      <formula>"SIN-R-FT"</formula>
    </cfRule>
  </conditionalFormatting>
  <conditionalFormatting sqref="AA98">
    <cfRule type="cellIs" priority="258" dxfId="6" operator="equal">
      <formula>"ELIMINADO"</formula>
    </cfRule>
  </conditionalFormatting>
  <conditionalFormatting sqref="AA109">
    <cfRule type="cellIs" priority="253" dxfId="11" operator="equal">
      <formula>"CELEBRADO-FT"</formula>
    </cfRule>
    <cfRule type="cellIs" priority="254" dxfId="10" operator="equal">
      <formula>"RADICADO-DT"</formula>
    </cfRule>
    <cfRule type="cellIs" priority="255" dxfId="9" operator="equal">
      <formula>"RADICADO-FT"</formula>
    </cfRule>
    <cfRule type="cellIs" priority="256" dxfId="8" operator="equal">
      <formula>"SIN-R-DT"</formula>
    </cfRule>
    <cfRule type="cellIs" priority="257" dxfId="7" operator="equal">
      <formula>"SIN-R-FT"</formula>
    </cfRule>
  </conditionalFormatting>
  <conditionalFormatting sqref="AA109">
    <cfRule type="cellIs" priority="252" dxfId="6" operator="equal">
      <formula>"ELIMINADO"</formula>
    </cfRule>
  </conditionalFormatting>
  <conditionalFormatting sqref="AA105">
    <cfRule type="cellIs" priority="247" dxfId="11" operator="equal">
      <formula>"CELEBRADO-FT"</formula>
    </cfRule>
    <cfRule type="cellIs" priority="248" dxfId="10" operator="equal">
      <formula>"RADICADO-DT"</formula>
    </cfRule>
    <cfRule type="cellIs" priority="249" dxfId="9" operator="equal">
      <formula>"RADICADO-FT"</formula>
    </cfRule>
    <cfRule type="cellIs" priority="250" dxfId="8" operator="equal">
      <formula>"SIN-R-DT"</formula>
    </cfRule>
    <cfRule type="cellIs" priority="251" dxfId="7" operator="equal">
      <formula>"SIN-R-FT"</formula>
    </cfRule>
  </conditionalFormatting>
  <conditionalFormatting sqref="AA105">
    <cfRule type="cellIs" priority="246" dxfId="6" operator="equal">
      <formula>"ELIMINADO"</formula>
    </cfRule>
  </conditionalFormatting>
  <conditionalFormatting sqref="AA69">
    <cfRule type="cellIs" priority="241" dxfId="11" operator="equal">
      <formula>"CELEBRADO-FT"</formula>
    </cfRule>
    <cfRule type="cellIs" priority="242" dxfId="10" operator="equal">
      <formula>"RADICADO-DT"</formula>
    </cfRule>
    <cfRule type="cellIs" priority="243" dxfId="9" operator="equal">
      <formula>"RADICADO-FT"</formula>
    </cfRule>
    <cfRule type="cellIs" priority="244" dxfId="8" operator="equal">
      <formula>"SIN-R-DT"</formula>
    </cfRule>
    <cfRule type="cellIs" priority="245" dxfId="7" operator="equal">
      <formula>"SIN-R-FT"</formula>
    </cfRule>
  </conditionalFormatting>
  <conditionalFormatting sqref="AA69">
    <cfRule type="cellIs" priority="240" dxfId="6" operator="equal">
      <formula>"ELIMINADO"</formula>
    </cfRule>
  </conditionalFormatting>
  <conditionalFormatting sqref="AA93">
    <cfRule type="cellIs" priority="235" dxfId="11" operator="equal">
      <formula>"CELEBRADO-FT"</formula>
    </cfRule>
    <cfRule type="cellIs" priority="236" dxfId="10" operator="equal">
      <formula>"RADICADO-DT"</formula>
    </cfRule>
    <cfRule type="cellIs" priority="237" dxfId="9" operator="equal">
      <formula>"RADICADO-FT"</formula>
    </cfRule>
    <cfRule type="cellIs" priority="238" dxfId="8" operator="equal">
      <formula>"SIN-R-DT"</formula>
    </cfRule>
    <cfRule type="cellIs" priority="239" dxfId="7" operator="equal">
      <formula>"SIN-R-FT"</formula>
    </cfRule>
  </conditionalFormatting>
  <conditionalFormatting sqref="AA93">
    <cfRule type="cellIs" priority="234" dxfId="6" operator="equal">
      <formula>"ELIMINADO"</formula>
    </cfRule>
  </conditionalFormatting>
  <conditionalFormatting sqref="AA96">
    <cfRule type="cellIs" priority="229" dxfId="11" operator="equal">
      <formula>"CELEBRADO-FT"</formula>
    </cfRule>
    <cfRule type="cellIs" priority="230" dxfId="10" operator="equal">
      <formula>"RADICADO-DT"</formula>
    </cfRule>
    <cfRule type="cellIs" priority="231" dxfId="9" operator="equal">
      <formula>"RADICADO-FT"</formula>
    </cfRule>
    <cfRule type="cellIs" priority="232" dxfId="8" operator="equal">
      <formula>"SIN-R-DT"</formula>
    </cfRule>
    <cfRule type="cellIs" priority="233" dxfId="7" operator="equal">
      <formula>"SIN-R-FT"</formula>
    </cfRule>
  </conditionalFormatting>
  <conditionalFormatting sqref="AA96">
    <cfRule type="cellIs" priority="228" dxfId="6" operator="equal">
      <formula>"ELIMINADO"</formula>
    </cfRule>
  </conditionalFormatting>
  <conditionalFormatting sqref="AA34">
    <cfRule type="cellIs" priority="217" dxfId="11" operator="equal">
      <formula>"CELEBRADO-FT"</formula>
    </cfRule>
    <cfRule type="cellIs" priority="218" dxfId="10" operator="equal">
      <formula>"RADICADO-DT"</formula>
    </cfRule>
    <cfRule type="cellIs" priority="219" dxfId="9" operator="equal">
      <formula>"RADICADO-FT"</formula>
    </cfRule>
    <cfRule type="cellIs" priority="220" dxfId="8" operator="equal">
      <formula>"SIN-R-DT"</formula>
    </cfRule>
    <cfRule type="cellIs" priority="221" dxfId="7" operator="equal">
      <formula>"SIN-R-FT"</formula>
    </cfRule>
  </conditionalFormatting>
  <conditionalFormatting sqref="AA34">
    <cfRule type="cellIs" priority="216" dxfId="6" operator="equal">
      <formula>"ELIMINADO"</formula>
    </cfRule>
  </conditionalFormatting>
  <conditionalFormatting sqref="AA46">
    <cfRule type="cellIs" priority="211" dxfId="11" operator="equal">
      <formula>"CELEBRADO-FT"</formula>
    </cfRule>
    <cfRule type="cellIs" priority="212" dxfId="10" operator="equal">
      <formula>"RADICADO-DT"</formula>
    </cfRule>
    <cfRule type="cellIs" priority="213" dxfId="9" operator="equal">
      <formula>"RADICADO-FT"</formula>
    </cfRule>
    <cfRule type="cellIs" priority="214" dxfId="8" operator="equal">
      <formula>"SIN-R-DT"</formula>
    </cfRule>
    <cfRule type="cellIs" priority="215" dxfId="7" operator="equal">
      <formula>"SIN-R-FT"</formula>
    </cfRule>
  </conditionalFormatting>
  <conditionalFormatting sqref="AA46">
    <cfRule type="cellIs" priority="210" dxfId="6" operator="equal">
      <formula>"ELIMINADO"</formula>
    </cfRule>
  </conditionalFormatting>
  <conditionalFormatting sqref="AA71">
    <cfRule type="cellIs" priority="205" dxfId="11" operator="equal">
      <formula>"CELEBRADO-FT"</formula>
    </cfRule>
    <cfRule type="cellIs" priority="206" dxfId="10" operator="equal">
      <formula>"RADICADO-DT"</formula>
    </cfRule>
    <cfRule type="cellIs" priority="207" dxfId="9" operator="equal">
      <formula>"RADICADO-FT"</formula>
    </cfRule>
    <cfRule type="cellIs" priority="208" dxfId="8" operator="equal">
      <formula>"SIN-R-DT"</formula>
    </cfRule>
    <cfRule type="cellIs" priority="209" dxfId="7" operator="equal">
      <formula>"SIN-R-FT"</formula>
    </cfRule>
  </conditionalFormatting>
  <conditionalFormatting sqref="AA71">
    <cfRule type="cellIs" priority="204" dxfId="6" operator="equal">
      <formula>"ELIMINADO"</formula>
    </cfRule>
  </conditionalFormatting>
  <conditionalFormatting sqref="AA103">
    <cfRule type="cellIs" priority="199" dxfId="11" operator="equal">
      <formula>"CELEBRADO-FT"</formula>
    </cfRule>
    <cfRule type="cellIs" priority="200" dxfId="10" operator="equal">
      <formula>"RADICADO-DT"</formula>
    </cfRule>
    <cfRule type="cellIs" priority="201" dxfId="9" operator="equal">
      <formula>"RADICADO-FT"</formula>
    </cfRule>
    <cfRule type="cellIs" priority="202" dxfId="8" operator="equal">
      <formula>"SIN-R-DT"</formula>
    </cfRule>
    <cfRule type="cellIs" priority="203" dxfId="7" operator="equal">
      <formula>"SIN-R-FT"</formula>
    </cfRule>
  </conditionalFormatting>
  <conditionalFormatting sqref="AA103">
    <cfRule type="cellIs" priority="198" dxfId="6" operator="equal">
      <formula>"ELIMINADO"</formula>
    </cfRule>
  </conditionalFormatting>
  <conditionalFormatting sqref="AA92">
    <cfRule type="cellIs" priority="193" dxfId="11" operator="equal">
      <formula>"CELEBRADO-FT"</formula>
    </cfRule>
    <cfRule type="cellIs" priority="194" dxfId="10" operator="equal">
      <formula>"RADICADO-DT"</formula>
    </cfRule>
    <cfRule type="cellIs" priority="195" dxfId="9" operator="equal">
      <formula>"RADICADO-FT"</formula>
    </cfRule>
    <cfRule type="cellIs" priority="196" dxfId="8" operator="equal">
      <formula>"SIN-R-DT"</formula>
    </cfRule>
    <cfRule type="cellIs" priority="197" dxfId="7" operator="equal">
      <formula>"SIN-R-FT"</formula>
    </cfRule>
  </conditionalFormatting>
  <conditionalFormatting sqref="AA92">
    <cfRule type="cellIs" priority="192" dxfId="6" operator="equal">
      <formula>"ELIMINADO"</formula>
    </cfRule>
  </conditionalFormatting>
  <conditionalFormatting sqref="AA95">
    <cfRule type="cellIs" priority="187" dxfId="11" operator="equal">
      <formula>"CELEBRADO-FT"</formula>
    </cfRule>
    <cfRule type="cellIs" priority="188" dxfId="10" operator="equal">
      <formula>"RADICADO-DT"</formula>
    </cfRule>
    <cfRule type="cellIs" priority="189" dxfId="9" operator="equal">
      <formula>"RADICADO-FT"</formula>
    </cfRule>
    <cfRule type="cellIs" priority="190" dxfId="8" operator="equal">
      <formula>"SIN-R-DT"</formula>
    </cfRule>
    <cfRule type="cellIs" priority="191" dxfId="7" operator="equal">
      <formula>"SIN-R-FT"</formula>
    </cfRule>
  </conditionalFormatting>
  <conditionalFormatting sqref="AA95">
    <cfRule type="cellIs" priority="186" dxfId="6" operator="equal">
      <formula>"ELIMINADO"</formula>
    </cfRule>
  </conditionalFormatting>
  <conditionalFormatting sqref="AA94">
    <cfRule type="cellIs" priority="181" dxfId="11" operator="equal">
      <formula>"CELEBRADO-FT"</formula>
    </cfRule>
    <cfRule type="cellIs" priority="182" dxfId="10" operator="equal">
      <formula>"RADICADO-DT"</formula>
    </cfRule>
    <cfRule type="cellIs" priority="183" dxfId="9" operator="equal">
      <formula>"RADICADO-FT"</formula>
    </cfRule>
    <cfRule type="cellIs" priority="184" dxfId="8" operator="equal">
      <formula>"SIN-R-DT"</formula>
    </cfRule>
    <cfRule type="cellIs" priority="185" dxfId="7" operator="equal">
      <formula>"SIN-R-FT"</formula>
    </cfRule>
  </conditionalFormatting>
  <conditionalFormatting sqref="AA94">
    <cfRule type="cellIs" priority="180" dxfId="6" operator="equal">
      <formula>"ELIMINADO"</formula>
    </cfRule>
  </conditionalFormatting>
  <conditionalFormatting sqref="AA104">
    <cfRule type="cellIs" priority="175" dxfId="11" operator="equal">
      <formula>"CELEBRADO-FT"</formula>
    </cfRule>
    <cfRule type="cellIs" priority="176" dxfId="10" operator="equal">
      <formula>"RADICADO-DT"</formula>
    </cfRule>
    <cfRule type="cellIs" priority="177" dxfId="9" operator="equal">
      <formula>"RADICADO-FT"</formula>
    </cfRule>
    <cfRule type="cellIs" priority="178" dxfId="8" operator="equal">
      <formula>"SIN-R-DT"</formula>
    </cfRule>
    <cfRule type="cellIs" priority="179" dxfId="7" operator="equal">
      <formula>"SIN-R-FT"</formula>
    </cfRule>
  </conditionalFormatting>
  <conditionalFormatting sqref="AA104">
    <cfRule type="cellIs" priority="174" dxfId="6" operator="equal">
      <formula>"ELIMINADO"</formula>
    </cfRule>
  </conditionalFormatting>
  <conditionalFormatting sqref="AA106">
    <cfRule type="cellIs" priority="169" dxfId="11" operator="equal">
      <formula>"CELEBRADO-FT"</formula>
    </cfRule>
    <cfRule type="cellIs" priority="170" dxfId="10" operator="equal">
      <formula>"RADICADO-DT"</formula>
    </cfRule>
    <cfRule type="cellIs" priority="171" dxfId="9" operator="equal">
      <formula>"RADICADO-FT"</formula>
    </cfRule>
    <cfRule type="cellIs" priority="172" dxfId="8" operator="equal">
      <formula>"SIN-R-DT"</formula>
    </cfRule>
    <cfRule type="cellIs" priority="173" dxfId="7" operator="equal">
      <formula>"SIN-R-FT"</formula>
    </cfRule>
  </conditionalFormatting>
  <conditionalFormatting sqref="AA106">
    <cfRule type="cellIs" priority="168" dxfId="6" operator="equal">
      <formula>"ELIMINADO"</formula>
    </cfRule>
  </conditionalFormatting>
  <conditionalFormatting sqref="AA112">
    <cfRule type="cellIs" priority="163" dxfId="11" operator="equal">
      <formula>"CELEBRADO-FT"</formula>
    </cfRule>
    <cfRule type="cellIs" priority="164" dxfId="10" operator="equal">
      <formula>"RADICADO-DT"</formula>
    </cfRule>
    <cfRule type="cellIs" priority="165" dxfId="9" operator="equal">
      <formula>"RADICADO-FT"</formula>
    </cfRule>
    <cfRule type="cellIs" priority="166" dxfId="8" operator="equal">
      <formula>"SIN-R-DT"</formula>
    </cfRule>
    <cfRule type="cellIs" priority="167" dxfId="7" operator="equal">
      <formula>"SIN-R-FT"</formula>
    </cfRule>
  </conditionalFormatting>
  <conditionalFormatting sqref="AA112">
    <cfRule type="cellIs" priority="162" dxfId="6" operator="equal">
      <formula>"ELIMINADO"</formula>
    </cfRule>
  </conditionalFormatting>
  <conditionalFormatting sqref="AA83">
    <cfRule type="cellIs" priority="157" dxfId="11" operator="equal">
      <formula>"CELEBRADO-FT"</formula>
    </cfRule>
    <cfRule type="cellIs" priority="158" dxfId="10" operator="equal">
      <formula>"RADICADO-DT"</formula>
    </cfRule>
    <cfRule type="cellIs" priority="159" dxfId="9" operator="equal">
      <formula>"RADICADO-FT"</formula>
    </cfRule>
    <cfRule type="cellIs" priority="160" dxfId="8" operator="equal">
      <formula>"SIN-R-DT"</formula>
    </cfRule>
    <cfRule type="cellIs" priority="161" dxfId="7" operator="equal">
      <formula>"SIN-R-FT"</formula>
    </cfRule>
  </conditionalFormatting>
  <conditionalFormatting sqref="AA83">
    <cfRule type="cellIs" priority="156" dxfId="6" operator="equal">
      <formula>"ELIMINADO"</formula>
    </cfRule>
  </conditionalFormatting>
  <conditionalFormatting sqref="AA25">
    <cfRule type="cellIs" priority="151" dxfId="11" operator="equal">
      <formula>"CELEBRADO-FT"</formula>
    </cfRule>
    <cfRule type="cellIs" priority="152" dxfId="10" operator="equal">
      <formula>"RADICADO-DT"</formula>
    </cfRule>
    <cfRule type="cellIs" priority="153" dxfId="9" operator="equal">
      <formula>"RADICADO-FT"</formula>
    </cfRule>
    <cfRule type="cellIs" priority="154" dxfId="8" operator="equal">
      <formula>"SIN-R-DT"</formula>
    </cfRule>
    <cfRule type="cellIs" priority="155" dxfId="7" operator="equal">
      <formula>"SIN-R-FT"</formula>
    </cfRule>
  </conditionalFormatting>
  <conditionalFormatting sqref="AA25">
    <cfRule type="cellIs" priority="150" dxfId="6" operator="equal">
      <formula>"ELIMINADO"</formula>
    </cfRule>
  </conditionalFormatting>
  <conditionalFormatting sqref="AA90">
    <cfRule type="cellIs" priority="145" dxfId="11" operator="equal">
      <formula>"CELEBRADO-FT"</formula>
    </cfRule>
    <cfRule type="cellIs" priority="146" dxfId="10" operator="equal">
      <formula>"RADICADO-DT"</formula>
    </cfRule>
    <cfRule type="cellIs" priority="147" dxfId="9" operator="equal">
      <formula>"RADICADO-FT"</formula>
    </cfRule>
    <cfRule type="cellIs" priority="148" dxfId="8" operator="equal">
      <formula>"SIN-R-DT"</formula>
    </cfRule>
    <cfRule type="cellIs" priority="149" dxfId="7" operator="equal">
      <formula>"SIN-R-FT"</formula>
    </cfRule>
  </conditionalFormatting>
  <conditionalFormatting sqref="AA90">
    <cfRule type="cellIs" priority="144" dxfId="6" operator="equal">
      <formula>"ELIMINADO"</formula>
    </cfRule>
  </conditionalFormatting>
  <conditionalFormatting sqref="AA80">
    <cfRule type="cellIs" priority="139" dxfId="11" operator="equal">
      <formula>"CELEBRADO-FT"</formula>
    </cfRule>
    <cfRule type="cellIs" priority="140" dxfId="10" operator="equal">
      <formula>"RADICADO-DT"</formula>
    </cfRule>
    <cfRule type="cellIs" priority="141" dxfId="9" operator="equal">
      <formula>"RADICADO-FT"</formula>
    </cfRule>
    <cfRule type="cellIs" priority="142" dxfId="8" operator="equal">
      <formula>"SIN-R-DT"</formula>
    </cfRule>
    <cfRule type="cellIs" priority="143" dxfId="7" operator="equal">
      <formula>"SIN-R-FT"</formula>
    </cfRule>
  </conditionalFormatting>
  <conditionalFormatting sqref="AA80">
    <cfRule type="cellIs" priority="138" dxfId="6" operator="equal">
      <formula>"ELIMINADO"</formula>
    </cfRule>
  </conditionalFormatting>
  <conditionalFormatting sqref="AA84">
    <cfRule type="cellIs" priority="133" dxfId="11" operator="equal">
      <formula>"CELEBRADO-FT"</formula>
    </cfRule>
    <cfRule type="cellIs" priority="134" dxfId="10" operator="equal">
      <formula>"RADICADO-DT"</formula>
    </cfRule>
    <cfRule type="cellIs" priority="135" dxfId="9" operator="equal">
      <formula>"RADICADO-FT"</formula>
    </cfRule>
    <cfRule type="cellIs" priority="136" dxfId="8" operator="equal">
      <formula>"SIN-R-DT"</formula>
    </cfRule>
    <cfRule type="cellIs" priority="137" dxfId="7" operator="equal">
      <formula>"SIN-R-FT"</formula>
    </cfRule>
  </conditionalFormatting>
  <conditionalFormatting sqref="AA84">
    <cfRule type="cellIs" priority="132" dxfId="6" operator="equal">
      <formula>"ELIMINADO"</formula>
    </cfRule>
  </conditionalFormatting>
  <conditionalFormatting sqref="AA19">
    <cfRule type="cellIs" priority="127" dxfId="11" operator="equal">
      <formula>"CELEBRADO-FT"</formula>
    </cfRule>
    <cfRule type="cellIs" priority="128" dxfId="10" operator="equal">
      <formula>"RADICADO-DT"</formula>
    </cfRule>
    <cfRule type="cellIs" priority="129" dxfId="9" operator="equal">
      <formula>"RADICADO-FT"</formula>
    </cfRule>
    <cfRule type="cellIs" priority="130" dxfId="8" operator="equal">
      <formula>"SIN-R-DT"</formula>
    </cfRule>
    <cfRule type="cellIs" priority="131" dxfId="7" operator="equal">
      <formula>"SIN-R-FT"</formula>
    </cfRule>
  </conditionalFormatting>
  <conditionalFormatting sqref="AA19">
    <cfRule type="cellIs" priority="126" dxfId="6" operator="equal">
      <formula>"ELIMINADO"</formula>
    </cfRule>
  </conditionalFormatting>
  <conditionalFormatting sqref="AA64">
    <cfRule type="cellIs" priority="121" dxfId="11" operator="equal">
      <formula>"CELEBRADO-FT"</formula>
    </cfRule>
    <cfRule type="cellIs" priority="122" dxfId="10" operator="equal">
      <formula>"RADICADO-DT"</formula>
    </cfRule>
    <cfRule type="cellIs" priority="123" dxfId="9" operator="equal">
      <formula>"RADICADO-FT"</formula>
    </cfRule>
    <cfRule type="cellIs" priority="124" dxfId="8" operator="equal">
      <formula>"SIN-R-DT"</formula>
    </cfRule>
    <cfRule type="cellIs" priority="125" dxfId="7" operator="equal">
      <formula>"SIN-R-FT"</formula>
    </cfRule>
  </conditionalFormatting>
  <conditionalFormatting sqref="AA64">
    <cfRule type="cellIs" priority="120" dxfId="6" operator="equal">
      <formula>"ELIMINADO"</formula>
    </cfRule>
  </conditionalFormatting>
  <conditionalFormatting sqref="AA75">
    <cfRule type="cellIs" priority="115" dxfId="11" operator="equal">
      <formula>"CELEBRADO-FT"</formula>
    </cfRule>
    <cfRule type="cellIs" priority="116" dxfId="10" operator="equal">
      <formula>"RADICADO-DT"</formula>
    </cfRule>
    <cfRule type="cellIs" priority="117" dxfId="9" operator="equal">
      <formula>"RADICADO-FT"</formula>
    </cfRule>
    <cfRule type="cellIs" priority="118" dxfId="8" operator="equal">
      <formula>"SIN-R-DT"</formula>
    </cfRule>
    <cfRule type="cellIs" priority="119" dxfId="7" operator="equal">
      <formula>"SIN-R-FT"</formula>
    </cfRule>
  </conditionalFormatting>
  <conditionalFormatting sqref="AA75">
    <cfRule type="cellIs" priority="114" dxfId="6" operator="equal">
      <formula>"ELIMINADO"</formula>
    </cfRule>
  </conditionalFormatting>
  <conditionalFormatting sqref="AA72">
    <cfRule type="cellIs" priority="109" dxfId="11" operator="equal">
      <formula>"CELEBRADO-FT"</formula>
    </cfRule>
    <cfRule type="cellIs" priority="110" dxfId="10" operator="equal">
      <formula>"RADICADO-DT"</formula>
    </cfRule>
    <cfRule type="cellIs" priority="111" dxfId="9" operator="equal">
      <formula>"RADICADO-FT"</formula>
    </cfRule>
    <cfRule type="cellIs" priority="112" dxfId="8" operator="equal">
      <formula>"SIN-R-DT"</formula>
    </cfRule>
    <cfRule type="cellIs" priority="113" dxfId="7" operator="equal">
      <formula>"SIN-R-FT"</formula>
    </cfRule>
  </conditionalFormatting>
  <conditionalFormatting sqref="AA72">
    <cfRule type="cellIs" priority="108" dxfId="6" operator="equal">
      <formula>"ELIMINADO"</formula>
    </cfRule>
  </conditionalFormatting>
  <conditionalFormatting sqref="AA30">
    <cfRule type="cellIs" priority="103" dxfId="11" operator="equal">
      <formula>"CELEBRADO-FT"</formula>
    </cfRule>
    <cfRule type="cellIs" priority="104" dxfId="10" operator="equal">
      <formula>"RADICADO-DT"</formula>
    </cfRule>
    <cfRule type="cellIs" priority="105" dxfId="9" operator="equal">
      <formula>"RADICADO-FT"</formula>
    </cfRule>
    <cfRule type="cellIs" priority="106" dxfId="8" operator="equal">
      <formula>"SIN-R-DT"</formula>
    </cfRule>
    <cfRule type="cellIs" priority="107" dxfId="7" operator="equal">
      <formula>"SIN-R-FT"</formula>
    </cfRule>
  </conditionalFormatting>
  <conditionalFormatting sqref="AA30">
    <cfRule type="cellIs" priority="102" dxfId="6" operator="equal">
      <formula>"ELIMINADO"</formula>
    </cfRule>
  </conditionalFormatting>
  <conditionalFormatting sqref="AA49">
    <cfRule type="cellIs" priority="97" dxfId="11" operator="equal">
      <formula>"CELEBRADO-FT"</formula>
    </cfRule>
    <cfRule type="cellIs" priority="98" dxfId="10" operator="equal">
      <formula>"RADICADO-DT"</formula>
    </cfRule>
    <cfRule type="cellIs" priority="99" dxfId="9" operator="equal">
      <formula>"RADICADO-FT"</formula>
    </cfRule>
    <cfRule type="cellIs" priority="100" dxfId="8" operator="equal">
      <formula>"SIN-R-DT"</formula>
    </cfRule>
    <cfRule type="cellIs" priority="101" dxfId="7" operator="equal">
      <formula>"SIN-R-FT"</formula>
    </cfRule>
  </conditionalFormatting>
  <conditionalFormatting sqref="AA49">
    <cfRule type="cellIs" priority="96" dxfId="6" operator="equal">
      <formula>"ELIMINADO"</formula>
    </cfRule>
  </conditionalFormatting>
  <conditionalFormatting sqref="AA82">
    <cfRule type="cellIs" priority="91" dxfId="11" operator="equal">
      <formula>"CELEBRADO-FT"</formula>
    </cfRule>
    <cfRule type="cellIs" priority="92" dxfId="10" operator="equal">
      <formula>"RADICADO-DT"</formula>
    </cfRule>
    <cfRule type="cellIs" priority="93" dxfId="9" operator="equal">
      <formula>"RADICADO-FT"</formula>
    </cfRule>
    <cfRule type="cellIs" priority="94" dxfId="8" operator="equal">
      <formula>"SIN-R-DT"</formula>
    </cfRule>
    <cfRule type="cellIs" priority="95" dxfId="7" operator="equal">
      <formula>"SIN-R-FT"</formula>
    </cfRule>
  </conditionalFormatting>
  <conditionalFormatting sqref="AA82">
    <cfRule type="cellIs" priority="90" dxfId="6" operator="equal">
      <formula>"ELIMINADO"</formula>
    </cfRule>
  </conditionalFormatting>
  <conditionalFormatting sqref="AA26">
    <cfRule type="cellIs" priority="85" dxfId="11" operator="equal">
      <formula>"CELEBRADO-FT"</formula>
    </cfRule>
    <cfRule type="cellIs" priority="86" dxfId="10" operator="equal">
      <formula>"RADICADO-DT"</formula>
    </cfRule>
    <cfRule type="cellIs" priority="87" dxfId="9" operator="equal">
      <formula>"RADICADO-FT"</formula>
    </cfRule>
    <cfRule type="cellIs" priority="88" dxfId="8" operator="equal">
      <formula>"SIN-R-DT"</formula>
    </cfRule>
    <cfRule type="cellIs" priority="89" dxfId="7" operator="equal">
      <formula>"SIN-R-FT"</formula>
    </cfRule>
  </conditionalFormatting>
  <conditionalFormatting sqref="AA26">
    <cfRule type="cellIs" priority="84" dxfId="6" operator="equal">
      <formula>"ELIMINADO"</formula>
    </cfRule>
  </conditionalFormatting>
  <conditionalFormatting sqref="AA85">
    <cfRule type="cellIs" priority="79" dxfId="11" operator="equal">
      <formula>"CELEBRADO-FT"</formula>
    </cfRule>
    <cfRule type="cellIs" priority="80" dxfId="10" operator="equal">
      <formula>"RADICADO-DT"</formula>
    </cfRule>
    <cfRule type="cellIs" priority="81" dxfId="9" operator="equal">
      <formula>"RADICADO-FT"</formula>
    </cfRule>
    <cfRule type="cellIs" priority="82" dxfId="8" operator="equal">
      <formula>"SIN-R-DT"</formula>
    </cfRule>
    <cfRule type="cellIs" priority="83" dxfId="7" operator="equal">
      <formula>"SIN-R-FT"</formula>
    </cfRule>
  </conditionalFormatting>
  <conditionalFormatting sqref="AA85">
    <cfRule type="cellIs" priority="78" dxfId="6" operator="equal">
      <formula>"ELIMINADO"</formula>
    </cfRule>
  </conditionalFormatting>
  <conditionalFormatting sqref="AA47">
    <cfRule type="cellIs" priority="73" dxfId="11" operator="equal">
      <formula>"CELEBRADO-FT"</formula>
    </cfRule>
    <cfRule type="cellIs" priority="74" dxfId="10" operator="equal">
      <formula>"RADICADO-DT"</formula>
    </cfRule>
    <cfRule type="cellIs" priority="75" dxfId="9" operator="equal">
      <formula>"RADICADO-FT"</formula>
    </cfRule>
    <cfRule type="cellIs" priority="76" dxfId="8" operator="equal">
      <formula>"SIN-R-DT"</formula>
    </cfRule>
    <cfRule type="cellIs" priority="77" dxfId="7" operator="equal">
      <formula>"SIN-R-FT"</formula>
    </cfRule>
  </conditionalFormatting>
  <conditionalFormatting sqref="AA47">
    <cfRule type="cellIs" priority="72" dxfId="6" operator="equal">
      <formula>"ELIMINADO"</formula>
    </cfRule>
  </conditionalFormatting>
  <conditionalFormatting sqref="J114">
    <cfRule type="cellIs" priority="69" dxfId="647" operator="equal">
      <formula>'PAA (Junio 2020)'!#REF!</formula>
    </cfRule>
    <cfRule type="cellIs" priority="70" dxfId="648" operator="equal">
      <formula>'PAA (Junio 2020)'!#REF!</formula>
    </cfRule>
    <cfRule type="cellIs" priority="71" dxfId="649" operator="equal">
      <formula>'PAA (Junio 2020)'!#REF!</formula>
    </cfRule>
  </conditionalFormatting>
  <conditionalFormatting sqref="AA113">
    <cfRule type="cellIs" priority="64" dxfId="11" operator="equal">
      <formula>"CELEBRADO-FT"</formula>
    </cfRule>
    <cfRule type="cellIs" priority="65" dxfId="10" operator="equal">
      <formula>"RADICADO-DT"</formula>
    </cfRule>
    <cfRule type="cellIs" priority="66" dxfId="9" operator="equal">
      <formula>"RADICADO-FT"</formula>
    </cfRule>
    <cfRule type="cellIs" priority="67" dxfId="8" operator="equal">
      <formula>"SIN-R-DT"</formula>
    </cfRule>
    <cfRule type="cellIs" priority="68" dxfId="7" operator="equal">
      <formula>"SIN-R-FT"</formula>
    </cfRule>
  </conditionalFormatting>
  <conditionalFormatting sqref="AA113">
    <cfRule type="cellIs" priority="63" dxfId="6" operator="equal">
      <formula>"ELIMINADO"</formula>
    </cfRule>
  </conditionalFormatting>
  <conditionalFormatting sqref="AA132">
    <cfRule type="cellIs" priority="58" dxfId="11" operator="equal">
      <formula>"CELEBRADO-FT"</formula>
    </cfRule>
    <cfRule type="cellIs" priority="59" dxfId="10" operator="equal">
      <formula>"RADICADO-DT"</formula>
    </cfRule>
    <cfRule type="cellIs" priority="60" dxfId="9" operator="equal">
      <formula>"RADICADO-FT"</formula>
    </cfRule>
    <cfRule type="cellIs" priority="61" dxfId="8" operator="equal">
      <formula>"SIN-R-DT"</formula>
    </cfRule>
    <cfRule type="cellIs" priority="62" dxfId="7" operator="equal">
      <formula>"SIN-R-FT"</formula>
    </cfRule>
  </conditionalFormatting>
  <conditionalFormatting sqref="AA132">
    <cfRule type="cellIs" priority="57" dxfId="6" operator="equal">
      <formula>"ELIMINADO"</formula>
    </cfRule>
  </conditionalFormatting>
  <conditionalFormatting sqref="J116 J120:J122 J124:J127 J131">
    <cfRule type="cellIs" priority="54" dxfId="647" operator="equal">
      <formula>'PAA (Junio 2020)'!#REF!</formula>
    </cfRule>
    <cfRule type="cellIs" priority="55" dxfId="648" operator="equal">
      <formula>'PAA (Junio 2020)'!#REF!</formula>
    </cfRule>
    <cfRule type="cellIs" priority="56" dxfId="649" operator="equal">
      <formula>'PAA (Junio 2020)'!#REF!</formula>
    </cfRule>
  </conditionalFormatting>
  <conditionalFormatting sqref="AA116 AA118 AA130:AA131 AA120:AA127">
    <cfRule type="cellIs" priority="49" dxfId="11" operator="equal">
      <formula>"CELEBRADO-FT"</formula>
    </cfRule>
    <cfRule type="cellIs" priority="50" dxfId="10" operator="equal">
      <formula>"RADICADO-DT"</formula>
    </cfRule>
    <cfRule type="cellIs" priority="51" dxfId="9" operator="equal">
      <formula>"RADICADO-FT"</formula>
    </cfRule>
    <cfRule type="cellIs" priority="52" dxfId="8" operator="equal">
      <formula>"SIN-R-DT"</formula>
    </cfRule>
    <cfRule type="cellIs" priority="53" dxfId="7" operator="equal">
      <formula>"SIN-R-FT"</formula>
    </cfRule>
  </conditionalFormatting>
  <conditionalFormatting sqref="AA116 AA118 AA130:AA131 AA120:AA127">
    <cfRule type="cellIs" priority="48" dxfId="6" operator="equal">
      <formula>"ELIMINADO"</formula>
    </cfRule>
  </conditionalFormatting>
  <conditionalFormatting sqref="AE117:AF117">
    <cfRule type="cellIs" priority="43" dxfId="11" operator="equal">
      <formula>"CELEBRADO-FT"</formula>
    </cfRule>
    <cfRule type="cellIs" priority="44" dxfId="10" operator="equal">
      <formula>"RADICADO-DT"</formula>
    </cfRule>
    <cfRule type="cellIs" priority="45" dxfId="9" operator="equal">
      <formula>"RADICADO-FT"</formula>
    </cfRule>
    <cfRule type="cellIs" priority="46" dxfId="8" operator="equal">
      <formula>"SIN-R-DT"</formula>
    </cfRule>
    <cfRule type="cellIs" priority="47" dxfId="7" operator="equal">
      <formula>"SIN-R-FT"</formula>
    </cfRule>
  </conditionalFormatting>
  <conditionalFormatting sqref="AE117:AF117">
    <cfRule type="cellIs" priority="42" dxfId="6" operator="equal">
      <formula>"ELIMINADO"</formula>
    </cfRule>
  </conditionalFormatting>
  <conditionalFormatting sqref="AF117">
    <cfRule type="containsText" priority="40" dxfId="43" operator="containsText" text="NO">
      <formula>NOT(ISERROR(SEARCH("NO",AF117)))</formula>
    </cfRule>
    <cfRule type="containsText" priority="41" dxfId="42" operator="containsText" text="SI">
      <formula>NOT(ISERROR(SEARCH("SI",AF117)))</formula>
    </cfRule>
  </conditionalFormatting>
  <conditionalFormatting sqref="J118">
    <cfRule type="cellIs" priority="37" dxfId="647" operator="equal">
      <formula>'PAA (Junio 2020)'!#REF!</formula>
    </cfRule>
    <cfRule type="cellIs" priority="38" dxfId="648" operator="equal">
      <formula>'PAA (Junio 2020)'!#REF!</formula>
    </cfRule>
    <cfRule type="cellIs" priority="39" dxfId="649" operator="equal">
      <formula>'PAA (Junio 2020)'!#REF!</formula>
    </cfRule>
  </conditionalFormatting>
  <conditionalFormatting sqref="J117">
    <cfRule type="cellIs" priority="34" dxfId="647" operator="equal">
      <formula>'PAA (Junio 2020)'!#REF!</formula>
    </cfRule>
    <cfRule type="cellIs" priority="35" dxfId="648" operator="equal">
      <formula>'PAA (Junio 2020)'!#REF!</formula>
    </cfRule>
    <cfRule type="cellIs" priority="36" dxfId="649" operator="equal">
      <formula>'PAA (Junio 2020)'!#REF!</formula>
    </cfRule>
  </conditionalFormatting>
  <conditionalFormatting sqref="K125">
    <cfRule type="cellIs" priority="31" dxfId="647" operator="equal">
      <formula>'PAA (Junio 2020)'!#REF!</formula>
    </cfRule>
    <cfRule type="cellIs" priority="32" dxfId="648" operator="equal">
      <formula>'PAA (Junio 2020)'!#REF!</formula>
    </cfRule>
    <cfRule type="cellIs" priority="33" dxfId="649" operator="equal">
      <formula>'PAA (Junio 2020)'!#REF!</formula>
    </cfRule>
  </conditionalFormatting>
  <conditionalFormatting sqref="K126">
    <cfRule type="cellIs" priority="28" dxfId="647" operator="equal">
      <formula>'PAA (Junio 2020)'!#REF!</formula>
    </cfRule>
    <cfRule type="cellIs" priority="29" dxfId="648" operator="equal">
      <formula>'PAA (Junio 2020)'!#REF!</formula>
    </cfRule>
    <cfRule type="cellIs" priority="30" dxfId="649" operator="equal">
      <formula>'PAA (Junio 2020)'!#REF!</formula>
    </cfRule>
  </conditionalFormatting>
  <conditionalFormatting sqref="AA128">
    <cfRule type="cellIs" priority="19" dxfId="6" operator="equal">
      <formula>"ELIMINADO"</formula>
    </cfRule>
  </conditionalFormatting>
  <conditionalFormatting sqref="J128">
    <cfRule type="cellIs" priority="25" dxfId="647" operator="equal">
      <formula>'PAA (Junio 2020)'!#REF!</formula>
    </cfRule>
    <cfRule type="cellIs" priority="26" dxfId="648" operator="equal">
      <formula>'PAA (Junio 2020)'!#REF!</formula>
    </cfRule>
    <cfRule type="cellIs" priority="27" dxfId="649" operator="equal">
      <formula>'PAA (Junio 2020)'!#REF!</formula>
    </cfRule>
  </conditionalFormatting>
  <conditionalFormatting sqref="AA128">
    <cfRule type="cellIs" priority="20" dxfId="11" operator="equal">
      <formula>"CELEBRADO-FT"</formula>
    </cfRule>
    <cfRule type="cellIs" priority="21" dxfId="10" operator="equal">
      <formula>"RADICADO-DT"</formula>
    </cfRule>
    <cfRule type="cellIs" priority="22" dxfId="9" operator="equal">
      <formula>"RADICADO-FT"</formula>
    </cfRule>
    <cfRule type="cellIs" priority="23" dxfId="8" operator="equal">
      <formula>"SIN-R-DT"</formula>
    </cfRule>
    <cfRule type="cellIs" priority="24" dxfId="7" operator="equal">
      <formula>"SIN-R-FT"</formula>
    </cfRule>
  </conditionalFormatting>
  <conditionalFormatting sqref="K127">
    <cfRule type="cellIs" priority="16" dxfId="647" operator="equal">
      <formula>'PAA (Junio 2020)'!#REF!</formula>
    </cfRule>
    <cfRule type="cellIs" priority="17" dxfId="648" operator="equal">
      <formula>'PAA (Junio 2020)'!#REF!</formula>
    </cfRule>
    <cfRule type="cellIs" priority="18" dxfId="649" operator="equal">
      <formula>'PAA (Junio 2020)'!#REF!</formula>
    </cfRule>
  </conditionalFormatting>
  <conditionalFormatting sqref="Z12">
    <cfRule type="cellIs" priority="8" dxfId="11" operator="equal">
      <formula>"CELEBRADO-FT"</formula>
    </cfRule>
    <cfRule type="cellIs" priority="9" dxfId="10" operator="equal">
      <formula>"RADICADO-DT"</formula>
    </cfRule>
    <cfRule type="cellIs" priority="10" dxfId="9" operator="equal">
      <formula>"RADICADO-FT"</formula>
    </cfRule>
    <cfRule type="cellIs" priority="11" dxfId="8" operator="equal">
      <formula>"SIN-R-DT"</formula>
    </cfRule>
    <cfRule type="cellIs" priority="12" dxfId="7" operator="equal">
      <formula>"SIN-R-FT"</formula>
    </cfRule>
  </conditionalFormatting>
  <conditionalFormatting sqref="Z12">
    <cfRule type="cellIs" priority="7" dxfId="6" operator="equal">
      <formula>"ELIMINADO"</formula>
    </cfRule>
  </conditionalFormatting>
  <conditionalFormatting sqref="AA70">
    <cfRule type="cellIs" priority="2" dxfId="11" operator="equal">
      <formula>"CELEBRADO-FT"</formula>
    </cfRule>
    <cfRule type="cellIs" priority="3" dxfId="10" operator="equal">
      <formula>"RADICADO-DT"</formula>
    </cfRule>
    <cfRule type="cellIs" priority="4" dxfId="9" operator="equal">
      <formula>"RADICADO-FT"</formula>
    </cfRule>
    <cfRule type="cellIs" priority="5" dxfId="8" operator="equal">
      <formula>"SIN-R-DT"</formula>
    </cfRule>
    <cfRule type="cellIs" priority="6" dxfId="7" operator="equal">
      <formula>"SIN-R-FT"</formula>
    </cfRule>
  </conditionalFormatting>
  <conditionalFormatting sqref="AA70">
    <cfRule type="cellIs" priority="1" dxfId="6" operator="equal">
      <formula>"ELIMINADO"</formula>
    </cfRule>
  </conditionalFormatting>
  <dataValidations count="4">
    <dataValidation type="list" allowBlank="1" showInputMessage="1" showErrorMessage="1" sqref="S94:S96 S90:S91 S117:S118">
      <formula1>'PAA (Junio 2020)'!#REF!</formula1>
    </dataValidation>
    <dataValidation type="list" allowBlank="1" showInputMessage="1" showErrorMessage="1" error="Seleccione una de las opciones de la celda" sqref="O83 O94:O96 O100:O101">
      <formula1>'PAA (Junio 2020)'!#REF!</formula1>
    </dataValidation>
    <dataValidation type="list" allowBlank="1" showInputMessage="1" showErrorMessage="1" sqref="W82 W108">
      <formula1>$AD$30:$AD$33</formula1>
    </dataValidation>
    <dataValidation type="list" allowBlank="1" showInputMessage="1" showErrorMessage="1" sqref="W89 W109 W101 W84:W86 W114">
      <formula1>$AB$17:$AB$25</formula1>
    </dataValidation>
  </dataValidations>
  <printOptions/>
  <pageMargins left="0.7086614173228347" right="0.7086614173228347" top="0.7480314960629921" bottom="0.984251968503937" header="0.31496062992125984" footer="0.31496062992125984"/>
  <pageSetup fitToHeight="0" fitToWidth="1" horizontalDpi="600" verticalDpi="600" orientation="landscape" scale="48" r:id="rId3"/>
  <headerFooter>
    <oddFooter>&amp;L&amp;"Arial,Normal"&amp;8Carrera 30 No 25 – 90,
Piso 9 Costado Oriental.
Tel: 3 68 00 38
Código Postal: 111311
www.serviciocivil.gov.co
&amp;C&amp;G&amp;N</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2:Y36"/>
  <sheetViews>
    <sheetView zoomScalePageLayoutView="0" workbookViewId="0" topLeftCell="A34">
      <selection activeCell="F31" sqref="F31"/>
    </sheetView>
  </sheetViews>
  <sheetFormatPr defaultColWidth="11.421875" defaultRowHeight="15"/>
  <cols>
    <col min="12" max="12" width="27.140625" style="0" customWidth="1"/>
    <col min="13" max="13" width="36.140625" style="0" customWidth="1"/>
  </cols>
  <sheetData>
    <row r="2" ht="15">
      <c r="C2" s="20">
        <v>44121612</v>
      </c>
    </row>
    <row r="3" spans="3:12" ht="15">
      <c r="C3" s="20">
        <v>44121613</v>
      </c>
      <c r="I3" s="27" t="s">
        <v>220</v>
      </c>
      <c r="L3" s="27" t="s">
        <v>223</v>
      </c>
    </row>
    <row r="4" spans="3:12" ht="15">
      <c r="C4" s="20">
        <v>44121615</v>
      </c>
      <c r="I4" s="27" t="s">
        <v>221</v>
      </c>
      <c r="L4" s="27" t="s">
        <v>226</v>
      </c>
    </row>
    <row r="5" spans="3:12" ht="15">
      <c r="C5" s="20">
        <v>44121618</v>
      </c>
      <c r="I5" s="27" t="s">
        <v>222</v>
      </c>
      <c r="L5" s="27" t="s">
        <v>229</v>
      </c>
    </row>
    <row r="6" spans="3:12" ht="15">
      <c r="C6" s="20">
        <v>44121619</v>
      </c>
      <c r="I6" s="27" t="s">
        <v>223</v>
      </c>
      <c r="L6" s="27" t="s">
        <v>230</v>
      </c>
    </row>
    <row r="7" spans="3:12" ht="15">
      <c r="C7" s="20">
        <v>44121701</v>
      </c>
      <c r="I7" s="27" t="s">
        <v>224</v>
      </c>
      <c r="L7" s="27" t="s">
        <v>221</v>
      </c>
    </row>
    <row r="8" spans="3:12" ht="15">
      <c r="C8" s="20">
        <v>44121706</v>
      </c>
      <c r="I8" s="27" t="s">
        <v>225</v>
      </c>
      <c r="L8" s="27" t="s">
        <v>222</v>
      </c>
    </row>
    <row r="9" spans="3:12" ht="15">
      <c r="C9" s="20">
        <v>44121708</v>
      </c>
      <c r="I9" s="27" t="s">
        <v>226</v>
      </c>
      <c r="L9" s="27" t="s">
        <v>225</v>
      </c>
    </row>
    <row r="10" spans="3:12" ht="15">
      <c r="C10" s="20">
        <v>44121716</v>
      </c>
      <c r="I10" s="27" t="s">
        <v>227</v>
      </c>
      <c r="L10" s="27" t="s">
        <v>231</v>
      </c>
    </row>
    <row r="11" spans="3:12" ht="15">
      <c r="C11" s="20">
        <v>44121804</v>
      </c>
      <c r="I11" s="27" t="s">
        <v>228</v>
      </c>
      <c r="L11" s="27" t="s">
        <v>224</v>
      </c>
    </row>
    <row r="12" spans="9:12" ht="15">
      <c r="I12" s="27" t="s">
        <v>229</v>
      </c>
      <c r="L12" s="27" t="s">
        <v>228</v>
      </c>
    </row>
    <row r="13" spans="7:12" ht="25.5">
      <c r="G13" s="19" t="s">
        <v>182</v>
      </c>
      <c r="I13" s="27" t="s">
        <v>230</v>
      </c>
      <c r="L13" s="27" t="s">
        <v>227</v>
      </c>
    </row>
    <row r="14" spans="7:12" ht="25.5">
      <c r="G14" s="19" t="s">
        <v>186</v>
      </c>
      <c r="I14" s="27" t="s">
        <v>231</v>
      </c>
      <c r="L14" s="27" t="s">
        <v>220</v>
      </c>
    </row>
    <row r="15" ht="25.5">
      <c r="G15" s="19" t="s">
        <v>182</v>
      </c>
    </row>
    <row r="16" ht="25.5">
      <c r="G16" s="19" t="s">
        <v>182</v>
      </c>
    </row>
    <row r="17" ht="25.5">
      <c r="G17" s="15" t="s">
        <v>182</v>
      </c>
    </row>
    <row r="18" ht="25.5">
      <c r="G18" s="15" t="s">
        <v>182</v>
      </c>
    </row>
    <row r="19" ht="25.5">
      <c r="G19" s="15" t="s">
        <v>182</v>
      </c>
    </row>
    <row r="20" ht="25.5">
      <c r="G20" s="15" t="s">
        <v>182</v>
      </c>
    </row>
    <row r="21" ht="25.5">
      <c r="G21" s="15" t="s">
        <v>182</v>
      </c>
    </row>
    <row r="22" ht="25.5">
      <c r="G22" s="15" t="s">
        <v>182</v>
      </c>
    </row>
    <row r="23" spans="7:13" ht="25.5">
      <c r="G23" s="15" t="s">
        <v>182</v>
      </c>
      <c r="M23" s="11"/>
    </row>
    <row r="24" ht="25.5">
      <c r="G24" s="15" t="s">
        <v>182</v>
      </c>
    </row>
    <row r="30" spans="1:25" ht="306">
      <c r="A30" s="32">
        <v>31</v>
      </c>
      <c r="B30" s="30" t="s">
        <v>219</v>
      </c>
      <c r="C30" s="40" t="s">
        <v>75</v>
      </c>
      <c r="D30" s="30" t="s">
        <v>216</v>
      </c>
      <c r="E30" s="31" t="s">
        <v>304</v>
      </c>
      <c r="F30" s="18" t="s">
        <v>121</v>
      </c>
      <c r="G30" s="18" t="s">
        <v>183</v>
      </c>
      <c r="H30" s="18" t="s">
        <v>183</v>
      </c>
      <c r="I30" s="18" t="s">
        <v>183</v>
      </c>
      <c r="J30" s="18" t="s">
        <v>282</v>
      </c>
      <c r="K30" s="18" t="s">
        <v>51</v>
      </c>
      <c r="L30" s="18" t="s">
        <v>38</v>
      </c>
      <c r="M30" s="21">
        <v>12700000</v>
      </c>
      <c r="N30" s="21">
        <v>12700000</v>
      </c>
      <c r="O30" s="18" t="s">
        <v>185</v>
      </c>
      <c r="P30" s="18" t="s">
        <v>185</v>
      </c>
      <c r="Q30" s="18" t="s">
        <v>185</v>
      </c>
      <c r="R30" s="18" t="s">
        <v>185</v>
      </c>
      <c r="S30" s="18" t="s">
        <v>106</v>
      </c>
      <c r="T30" s="18" t="s">
        <v>147</v>
      </c>
      <c r="U30" s="18" t="s">
        <v>185</v>
      </c>
      <c r="V30" s="18" t="s">
        <v>185</v>
      </c>
      <c r="W30" s="18" t="s">
        <v>185</v>
      </c>
      <c r="X30" s="29" t="s">
        <v>201</v>
      </c>
      <c r="Y30" s="29" t="s">
        <v>185</v>
      </c>
    </row>
    <row r="31" spans="1:25" ht="409.5">
      <c r="A31" s="32">
        <v>32</v>
      </c>
      <c r="B31" s="18">
        <v>92101501</v>
      </c>
      <c r="C31" s="40" t="s">
        <v>75</v>
      </c>
      <c r="D31" s="18" t="s">
        <v>196</v>
      </c>
      <c r="E31" s="43" t="s">
        <v>306</v>
      </c>
      <c r="F31" s="18" t="s">
        <v>121</v>
      </c>
      <c r="G31" s="18" t="s">
        <v>183</v>
      </c>
      <c r="H31" s="18" t="s">
        <v>183</v>
      </c>
      <c r="I31" s="18" t="s">
        <v>183</v>
      </c>
      <c r="J31" s="18" t="s">
        <v>282</v>
      </c>
      <c r="K31" s="18" t="s">
        <v>51</v>
      </c>
      <c r="L31" s="18" t="s">
        <v>38</v>
      </c>
      <c r="M31" s="21">
        <v>9500000</v>
      </c>
      <c r="N31" s="21">
        <v>9500000</v>
      </c>
      <c r="O31" s="18" t="s">
        <v>185</v>
      </c>
      <c r="P31" s="18" t="s">
        <v>185</v>
      </c>
      <c r="Q31" s="18" t="s">
        <v>185</v>
      </c>
      <c r="R31" s="18" t="s">
        <v>185</v>
      </c>
      <c r="S31" s="18" t="s">
        <v>106</v>
      </c>
      <c r="T31" s="18" t="s">
        <v>147</v>
      </c>
      <c r="U31" s="18" t="s">
        <v>185</v>
      </c>
      <c r="V31" s="18" t="s">
        <v>185</v>
      </c>
      <c r="W31" s="18" t="s">
        <v>185</v>
      </c>
      <c r="X31" s="29" t="s">
        <v>201</v>
      </c>
      <c r="Y31" s="29" t="s">
        <v>185</v>
      </c>
    </row>
    <row r="32" spans="1:25" ht="297">
      <c r="A32" s="32">
        <v>55</v>
      </c>
      <c r="B32" s="47">
        <v>80111501</v>
      </c>
      <c r="C32" s="45" t="s">
        <v>76</v>
      </c>
      <c r="D32" s="49" t="s">
        <v>139</v>
      </c>
      <c r="E32" s="56" t="s">
        <v>380</v>
      </c>
      <c r="F32" s="55" t="s">
        <v>381</v>
      </c>
      <c r="G32" s="57" t="s">
        <v>183</v>
      </c>
      <c r="H32" s="18" t="s">
        <v>183</v>
      </c>
      <c r="I32" s="58" t="s">
        <v>183</v>
      </c>
      <c r="J32" s="55">
        <v>6</v>
      </c>
      <c r="K32" s="59" t="s">
        <v>382</v>
      </c>
      <c r="L32" s="60" t="s">
        <v>38</v>
      </c>
      <c r="M32" s="61">
        <v>10700000</v>
      </c>
      <c r="N32" s="61">
        <v>10700000</v>
      </c>
      <c r="O32" s="51" t="s">
        <v>311</v>
      </c>
      <c r="P32" s="52" t="s">
        <v>312</v>
      </c>
      <c r="Q32" s="62" t="s">
        <v>342</v>
      </c>
      <c r="R32" s="46" t="s">
        <v>343</v>
      </c>
      <c r="S32" s="45" t="s">
        <v>300</v>
      </c>
      <c r="T32" s="46" t="s">
        <v>383</v>
      </c>
      <c r="U32" s="45" t="s">
        <v>152</v>
      </c>
      <c r="V32" s="45" t="s">
        <v>153</v>
      </c>
      <c r="W32" s="45" t="s">
        <v>154</v>
      </c>
      <c r="X32" s="53" t="s">
        <v>249</v>
      </c>
      <c r="Y32" s="54" t="s">
        <v>185</v>
      </c>
    </row>
    <row r="33" spans="1:25" ht="351">
      <c r="A33" s="32">
        <v>64</v>
      </c>
      <c r="B33" s="48">
        <v>80141607</v>
      </c>
      <c r="C33" s="48" t="s">
        <v>75</v>
      </c>
      <c r="D33" s="62" t="s">
        <v>285</v>
      </c>
      <c r="E33" s="52" t="s">
        <v>296</v>
      </c>
      <c r="F33" s="55" t="s">
        <v>381</v>
      </c>
      <c r="G33" s="62" t="s">
        <v>350</v>
      </c>
      <c r="H33" s="18" t="s">
        <v>199</v>
      </c>
      <c r="I33" s="62" t="s">
        <v>351</v>
      </c>
      <c r="J33" s="62" t="s">
        <v>185</v>
      </c>
      <c r="K33" s="62" t="s">
        <v>388</v>
      </c>
      <c r="L33" s="60" t="s">
        <v>38</v>
      </c>
      <c r="M33" s="50">
        <v>230000000</v>
      </c>
      <c r="N33" s="50">
        <v>230000000</v>
      </c>
      <c r="O33" s="55" t="s">
        <v>185</v>
      </c>
      <c r="P33" s="55" t="s">
        <v>185</v>
      </c>
      <c r="Q33" s="55" t="s">
        <v>185</v>
      </c>
      <c r="R33" s="63" t="s">
        <v>299</v>
      </c>
      <c r="S33" s="45" t="s">
        <v>300</v>
      </c>
      <c r="T33" s="46" t="s">
        <v>383</v>
      </c>
      <c r="U33" s="64" t="s">
        <v>185</v>
      </c>
      <c r="V33" s="64" t="s">
        <v>185</v>
      </c>
      <c r="W33" s="64" t="s">
        <v>185</v>
      </c>
      <c r="X33" s="53" t="s">
        <v>249</v>
      </c>
      <c r="Y33" s="54" t="s">
        <v>185</v>
      </c>
    </row>
    <row r="34" spans="1:25" ht="344.25">
      <c r="A34" s="32">
        <v>81</v>
      </c>
      <c r="B34" s="18"/>
      <c r="C34" s="40" t="s">
        <v>75</v>
      </c>
      <c r="D34" s="41" t="s">
        <v>285</v>
      </c>
      <c r="E34" s="42" t="s">
        <v>297</v>
      </c>
      <c r="F34" s="18" t="s">
        <v>121</v>
      </c>
      <c r="G34" s="30" t="s">
        <v>298</v>
      </c>
      <c r="H34" s="18" t="s">
        <v>187</v>
      </c>
      <c r="I34" s="30" t="s">
        <v>298</v>
      </c>
      <c r="J34" s="41" t="s">
        <v>185</v>
      </c>
      <c r="K34" s="18" t="s">
        <v>51</v>
      </c>
      <c r="L34" s="18" t="s">
        <v>38</v>
      </c>
      <c r="M34" s="21">
        <v>1000000000</v>
      </c>
      <c r="N34" s="21">
        <v>1000000000</v>
      </c>
      <c r="O34" s="44" t="s">
        <v>185</v>
      </c>
      <c r="P34" s="44" t="s">
        <v>185</v>
      </c>
      <c r="Q34" s="67" t="s">
        <v>185</v>
      </c>
      <c r="R34" s="41" t="s">
        <v>299</v>
      </c>
      <c r="S34" s="18" t="s">
        <v>300</v>
      </c>
      <c r="T34" s="30" t="s">
        <v>250</v>
      </c>
      <c r="U34" s="30" t="s">
        <v>185</v>
      </c>
      <c r="V34" s="30" t="s">
        <v>185</v>
      </c>
      <c r="W34" s="30" t="s">
        <v>185</v>
      </c>
      <c r="X34" s="22"/>
      <c r="Y34" s="33"/>
    </row>
    <row r="35" spans="1:25" ht="283.5">
      <c r="A35" s="32">
        <v>84</v>
      </c>
      <c r="B35" s="48">
        <v>80141607</v>
      </c>
      <c r="C35" s="48" t="s">
        <v>75</v>
      </c>
      <c r="D35" s="62" t="s">
        <v>285</v>
      </c>
      <c r="E35" s="52" t="s">
        <v>297</v>
      </c>
      <c r="F35" s="55" t="s">
        <v>381</v>
      </c>
      <c r="G35" s="46" t="s">
        <v>199</v>
      </c>
      <c r="H35" s="18" t="s">
        <v>187</v>
      </c>
      <c r="I35" s="46" t="s">
        <v>363</v>
      </c>
      <c r="J35" s="62" t="s">
        <v>185</v>
      </c>
      <c r="K35" s="62" t="s">
        <v>388</v>
      </c>
      <c r="L35" s="60" t="s">
        <v>38</v>
      </c>
      <c r="M35" s="65">
        <v>1000000000</v>
      </c>
      <c r="N35" s="50">
        <v>1000000000</v>
      </c>
      <c r="O35" s="55" t="s">
        <v>185</v>
      </c>
      <c r="P35" s="55" t="s">
        <v>185</v>
      </c>
      <c r="Q35" s="66" t="s">
        <v>185</v>
      </c>
      <c r="R35" s="63" t="s">
        <v>299</v>
      </c>
      <c r="S35" s="45" t="s">
        <v>300</v>
      </c>
      <c r="T35" s="46" t="s">
        <v>383</v>
      </c>
      <c r="U35" s="64" t="s">
        <v>185</v>
      </c>
      <c r="V35" s="64" t="s">
        <v>185</v>
      </c>
      <c r="W35" s="64" t="s">
        <v>185</v>
      </c>
      <c r="X35" s="53" t="s">
        <v>249</v>
      </c>
      <c r="Y35" s="54" t="s">
        <v>185</v>
      </c>
    </row>
    <row r="36" spans="1:25" ht="409.5">
      <c r="A36" s="32">
        <v>91</v>
      </c>
      <c r="B36" s="18"/>
      <c r="C36" s="40" t="s">
        <v>75</v>
      </c>
      <c r="D36" s="41" t="s">
        <v>285</v>
      </c>
      <c r="E36" s="42" t="s">
        <v>296</v>
      </c>
      <c r="F36" s="18" t="s">
        <v>121</v>
      </c>
      <c r="G36" s="41" t="s">
        <v>188</v>
      </c>
      <c r="H36" s="18" t="s">
        <v>188</v>
      </c>
      <c r="I36" s="41" t="s">
        <v>188</v>
      </c>
      <c r="J36" s="41" t="s">
        <v>185</v>
      </c>
      <c r="K36" s="18" t="s">
        <v>51</v>
      </c>
      <c r="L36" s="18" t="s">
        <v>38</v>
      </c>
      <c r="M36" s="21">
        <v>230000000</v>
      </c>
      <c r="N36" s="21">
        <v>230000000</v>
      </c>
      <c r="O36" s="44" t="s">
        <v>185</v>
      </c>
      <c r="P36" s="44" t="s">
        <v>185</v>
      </c>
      <c r="Q36" s="67" t="s">
        <v>185</v>
      </c>
      <c r="R36" s="41" t="s">
        <v>299</v>
      </c>
      <c r="S36" s="18" t="s">
        <v>300</v>
      </c>
      <c r="T36" s="30" t="s">
        <v>250</v>
      </c>
      <c r="U36" s="30" t="s">
        <v>185</v>
      </c>
      <c r="V36" s="30" t="s">
        <v>185</v>
      </c>
      <c r="W36" s="30" t="s">
        <v>185</v>
      </c>
      <c r="X36" s="22"/>
      <c r="Y36" s="33"/>
    </row>
  </sheetData>
  <sheetProtection/>
  <conditionalFormatting sqref="J36">
    <cfRule type="cellIs" priority="1" dxfId="647" operator="equal">
      <formula>Hoja1!#REF!</formula>
    </cfRule>
    <cfRule type="cellIs" priority="2" dxfId="648" operator="equal">
      <formula>Hoja1!#REF!</formula>
    </cfRule>
    <cfRule type="cellIs" priority="3" dxfId="649" operator="equal">
      <formula>Hoja1!#REF!</formula>
    </cfRule>
  </conditionalFormatting>
  <conditionalFormatting sqref="J35">
    <cfRule type="cellIs" priority="4" dxfId="647" operator="equal">
      <formula>Hoja1!#REF!</formula>
    </cfRule>
    <cfRule type="cellIs" priority="5" dxfId="648" operator="equal">
      <formula>Hoja1!#REF!</formula>
    </cfRule>
    <cfRule type="cellIs" priority="6" dxfId="649" operator="equal">
      <formula>Hoja1!#REF!</formula>
    </cfRule>
  </conditionalFormatting>
  <dataValidations count="2">
    <dataValidation type="list" allowBlank="1" showInputMessage="1" showErrorMessage="1" sqref="W35">
      <formula1>$AD$32:$AD$35</formula1>
    </dataValidation>
    <dataValidation type="list" allowBlank="1" showInputMessage="1" showErrorMessage="1" sqref="W36">
      <formula1>$AB$18:$AB$27</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C76"/>
  <sheetViews>
    <sheetView zoomScalePageLayoutView="0" workbookViewId="0" topLeftCell="A1">
      <selection activeCell="A30" sqref="A30"/>
    </sheetView>
  </sheetViews>
  <sheetFormatPr defaultColWidth="11.421875" defaultRowHeight="15"/>
  <cols>
    <col min="1" max="1" width="40.28125" style="0" customWidth="1"/>
    <col min="3" max="3" width="44.7109375" style="0" customWidth="1"/>
  </cols>
  <sheetData>
    <row r="2" spans="1:3" ht="15">
      <c r="A2" s="3" t="s">
        <v>80</v>
      </c>
      <c r="C2" t="s">
        <v>87</v>
      </c>
    </row>
    <row r="3" spans="1:3" ht="15">
      <c r="A3" s="5" t="s">
        <v>81</v>
      </c>
      <c r="C3" s="6" t="s">
        <v>88</v>
      </c>
    </row>
    <row r="4" spans="1:3" ht="15">
      <c r="A4" s="5" t="s">
        <v>82</v>
      </c>
      <c r="C4" s="6" t="s">
        <v>89</v>
      </c>
    </row>
    <row r="5" spans="1:3" ht="15">
      <c r="A5" s="5" t="s">
        <v>83</v>
      </c>
      <c r="C5" s="6" t="s">
        <v>90</v>
      </c>
    </row>
    <row r="6" spans="1:3" ht="15">
      <c r="A6" s="5" t="s">
        <v>84</v>
      </c>
      <c r="C6" s="6" t="s">
        <v>91</v>
      </c>
    </row>
    <row r="7" spans="1:3" ht="15">
      <c r="A7" s="5" t="s">
        <v>85</v>
      </c>
      <c r="C7" s="6" t="s">
        <v>92</v>
      </c>
    </row>
    <row r="8" spans="1:3" ht="15">
      <c r="A8" s="5" t="s">
        <v>86</v>
      </c>
      <c r="C8" s="6" t="s">
        <v>93</v>
      </c>
    </row>
    <row r="9" ht="15">
      <c r="C9" s="6" t="s">
        <v>94</v>
      </c>
    </row>
    <row r="10" ht="15">
      <c r="C10" s="6" t="s">
        <v>95</v>
      </c>
    </row>
    <row r="12" ht="15">
      <c r="A12" s="1" t="s">
        <v>4</v>
      </c>
    </row>
    <row r="13" spans="1:3" ht="15">
      <c r="A13" s="2" t="s">
        <v>36</v>
      </c>
      <c r="C13" t="s">
        <v>96</v>
      </c>
    </row>
    <row r="14" spans="1:3" ht="15">
      <c r="A14" s="2" t="s">
        <v>37</v>
      </c>
      <c r="C14" s="7" t="s">
        <v>97</v>
      </c>
    </row>
    <row r="15" spans="1:3" ht="15">
      <c r="A15" s="2" t="s">
        <v>38</v>
      </c>
      <c r="C15" s="7" t="s">
        <v>98</v>
      </c>
    </row>
    <row r="16" spans="1:3" ht="15">
      <c r="A16" s="2" t="s">
        <v>39</v>
      </c>
      <c r="C16" s="7" t="s">
        <v>99</v>
      </c>
    </row>
    <row r="17" spans="1:3" ht="15">
      <c r="A17" s="2" t="s">
        <v>40</v>
      </c>
      <c r="C17" s="7" t="s">
        <v>100</v>
      </c>
    </row>
    <row r="18" ht="15">
      <c r="C18" s="7" t="s">
        <v>101</v>
      </c>
    </row>
    <row r="19" spans="1:3" ht="15">
      <c r="A19" s="3" t="s">
        <v>41</v>
      </c>
      <c r="C19" s="7" t="s">
        <v>102</v>
      </c>
    </row>
    <row r="20" spans="1:3" ht="15">
      <c r="A20" s="4" t="s">
        <v>42</v>
      </c>
      <c r="C20" s="7" t="s">
        <v>103</v>
      </c>
    </row>
    <row r="21" spans="1:3" ht="15">
      <c r="A21" s="4" t="s">
        <v>43</v>
      </c>
      <c r="C21" s="7" t="s">
        <v>104</v>
      </c>
    </row>
    <row r="22" ht="15">
      <c r="C22" s="7" t="s">
        <v>105</v>
      </c>
    </row>
    <row r="23" spans="1:3" ht="15">
      <c r="A23" s="3" t="s">
        <v>44</v>
      </c>
      <c r="C23" s="7" t="s">
        <v>106</v>
      </c>
    </row>
    <row r="24" spans="1:3" ht="15">
      <c r="A24" s="4" t="s">
        <v>45</v>
      </c>
      <c r="C24" s="7" t="s">
        <v>107</v>
      </c>
    </row>
    <row r="25" spans="1:3" ht="15">
      <c r="A25" s="4" t="s">
        <v>46</v>
      </c>
      <c r="C25" s="7" t="s">
        <v>108</v>
      </c>
    </row>
    <row r="26" spans="1:3" ht="15">
      <c r="A26" s="4" t="s">
        <v>47</v>
      </c>
      <c r="C26" s="7" t="s">
        <v>109</v>
      </c>
    </row>
    <row r="27" ht="15">
      <c r="C27" s="7" t="s">
        <v>110</v>
      </c>
    </row>
    <row r="28" ht="15">
      <c r="C28" s="7" t="s">
        <v>111</v>
      </c>
    </row>
    <row r="29" spans="1:3" ht="15">
      <c r="A29" s="3" t="s">
        <v>48</v>
      </c>
      <c r="C29" s="7" t="s">
        <v>112</v>
      </c>
    </row>
    <row r="30" spans="1:3" ht="15">
      <c r="A30" s="4" t="s">
        <v>49</v>
      </c>
      <c r="C30" s="7" t="s">
        <v>113</v>
      </c>
    </row>
    <row r="31" spans="1:3" ht="15">
      <c r="A31" s="4" t="s">
        <v>50</v>
      </c>
      <c r="C31" s="7" t="s">
        <v>114</v>
      </c>
    </row>
    <row r="32" ht="15">
      <c r="A32" s="4" t="s">
        <v>51</v>
      </c>
    </row>
    <row r="33" ht="15">
      <c r="A33" s="4" t="s">
        <v>52</v>
      </c>
    </row>
    <row r="34" spans="1:3" ht="15">
      <c r="A34" s="4" t="s">
        <v>53</v>
      </c>
      <c r="C34" t="s">
        <v>115</v>
      </c>
    </row>
    <row r="35" spans="1:3" ht="15">
      <c r="A35" s="4" t="s">
        <v>54</v>
      </c>
      <c r="C35" s="8" t="s">
        <v>116</v>
      </c>
    </row>
    <row r="36" spans="1:3" ht="15">
      <c r="A36" s="4" t="s">
        <v>78</v>
      </c>
      <c r="C36" s="8" t="s">
        <v>75</v>
      </c>
    </row>
    <row r="37" spans="1:3" ht="15">
      <c r="A37" s="4" t="s">
        <v>55</v>
      </c>
      <c r="C37" s="8" t="s">
        <v>117</v>
      </c>
    </row>
    <row r="38" spans="1:3" ht="15">
      <c r="A38" s="4" t="s">
        <v>79</v>
      </c>
      <c r="C38" s="8" t="s">
        <v>51</v>
      </c>
    </row>
    <row r="41" ht="15">
      <c r="A41" s="3" t="s">
        <v>56</v>
      </c>
    </row>
    <row r="42" ht="15">
      <c r="A42" s="5" t="s">
        <v>57</v>
      </c>
    </row>
    <row r="43" spans="1:3" ht="15">
      <c r="A43" s="5" t="s">
        <v>58</v>
      </c>
      <c r="C43" t="s">
        <v>118</v>
      </c>
    </row>
    <row r="44" spans="1:3" ht="15">
      <c r="A44" s="5" t="s">
        <v>59</v>
      </c>
      <c r="C44" s="9" t="s">
        <v>119</v>
      </c>
    </row>
    <row r="45" spans="1:3" ht="15">
      <c r="A45" s="5" t="s">
        <v>60</v>
      </c>
      <c r="C45" s="9" t="s">
        <v>120</v>
      </c>
    </row>
    <row r="46" spans="1:3" ht="15">
      <c r="A46" s="5" t="s">
        <v>61</v>
      </c>
      <c r="C46" s="9" t="s">
        <v>121</v>
      </c>
    </row>
    <row r="47" spans="1:3" ht="15">
      <c r="A47" s="5" t="s">
        <v>62</v>
      </c>
      <c r="C47" s="9" t="s">
        <v>122</v>
      </c>
    </row>
    <row r="48" spans="1:3" ht="15">
      <c r="A48" s="5" t="s">
        <v>63</v>
      </c>
      <c r="C48" s="9" t="s">
        <v>123</v>
      </c>
    </row>
    <row r="49" spans="1:3" ht="15">
      <c r="A49" s="5" t="s">
        <v>64</v>
      </c>
      <c r="C49" s="9" t="s">
        <v>124</v>
      </c>
    </row>
    <row r="50" ht="15">
      <c r="A50" s="5" t="s">
        <v>65</v>
      </c>
    </row>
    <row r="51" ht="15">
      <c r="A51" s="5" t="s">
        <v>66</v>
      </c>
    </row>
    <row r="52" ht="15">
      <c r="A52" s="5" t="s">
        <v>67</v>
      </c>
    </row>
    <row r="53" ht="15">
      <c r="A53" s="5" t="s">
        <v>68</v>
      </c>
    </row>
    <row r="54" ht="15">
      <c r="A54" s="5" t="s">
        <v>69</v>
      </c>
    </row>
    <row r="55" ht="15">
      <c r="A55" s="5" t="s">
        <v>70</v>
      </c>
    </row>
    <row r="56" ht="15">
      <c r="A56" s="5" t="s">
        <v>71</v>
      </c>
    </row>
    <row r="57" ht="15">
      <c r="A57" s="5" t="s">
        <v>72</v>
      </c>
    </row>
    <row r="58" ht="15">
      <c r="A58" s="5" t="s">
        <v>73</v>
      </c>
    </row>
    <row r="61" ht="15">
      <c r="A61" s="3" t="s">
        <v>74</v>
      </c>
    </row>
    <row r="62" spans="1:3" ht="15">
      <c r="A62" s="5" t="s">
        <v>75</v>
      </c>
      <c r="C62" s="10" t="s">
        <v>125</v>
      </c>
    </row>
    <row r="63" spans="1:3" ht="15">
      <c r="A63" s="5" t="s">
        <v>76</v>
      </c>
      <c r="C63" t="s">
        <v>126</v>
      </c>
    </row>
    <row r="64" spans="1:3" ht="15">
      <c r="A64" s="5" t="s">
        <v>77</v>
      </c>
      <c r="C64" t="s">
        <v>127</v>
      </c>
    </row>
    <row r="65" ht="15">
      <c r="C65" t="s">
        <v>128</v>
      </c>
    </row>
    <row r="66" ht="15">
      <c r="C66" t="s">
        <v>129</v>
      </c>
    </row>
    <row r="67" ht="15">
      <c r="C67" s="11" t="s">
        <v>130</v>
      </c>
    </row>
    <row r="68" ht="15">
      <c r="C68" t="s">
        <v>131</v>
      </c>
    </row>
    <row r="69" ht="15">
      <c r="C69" t="s">
        <v>132</v>
      </c>
    </row>
    <row r="70" ht="15">
      <c r="C70" t="s">
        <v>133</v>
      </c>
    </row>
    <row r="71" ht="15">
      <c r="C71" t="s">
        <v>134</v>
      </c>
    </row>
    <row r="72" ht="15">
      <c r="C72" t="s">
        <v>135</v>
      </c>
    </row>
    <row r="73" ht="15">
      <c r="C73" t="s">
        <v>136</v>
      </c>
    </row>
    <row r="74" ht="15">
      <c r="C74" t="s">
        <v>137</v>
      </c>
    </row>
    <row r="75" ht="15">
      <c r="C75" t="s">
        <v>138</v>
      </c>
    </row>
    <row r="76" ht="15">
      <c r="C76" t="s">
        <v>139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Alejandra Correa Agaton</dc:creator>
  <cp:keywords/>
  <dc:description/>
  <cp:lastModifiedBy>JEDJ</cp:lastModifiedBy>
  <cp:lastPrinted>2019-12-30T20:06:24Z</cp:lastPrinted>
  <dcterms:created xsi:type="dcterms:W3CDTF">2018-04-19T20:02:49Z</dcterms:created>
  <dcterms:modified xsi:type="dcterms:W3CDTF">2020-05-04T20:40:45Z</dcterms:modified>
  <cp:category/>
  <cp:version/>
  <cp:contentType/>
  <cp:contentStatus/>
</cp:coreProperties>
</file>